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unsw.sharepoint.com/sites/SafetyRisk/Shared Documents/Ready Set Go/RSG Update 2026/Templates/Budget/"/>
    </mc:Choice>
  </mc:AlternateContent>
  <xr:revisionPtr revIDLastSave="4" documentId="8_{6A07669C-D86C-4562-A233-DBFD14D57F96}" xr6:coauthVersionLast="47" xr6:coauthVersionMax="47" xr10:uidLastSave="{2B937A80-3B6E-4865-B9BC-0A18E4A12213}"/>
  <bookViews>
    <workbookView xWindow="-110" yWindow="-110" windowWidth="19420" windowHeight="11500" tabRatio="500" activeTab="1" xr2:uid="{00000000-000D-0000-FFFF-FFFF00000000}"/>
  </bookViews>
  <sheets>
    <sheet name="How to use" sheetId="1" r:id="rId1"/>
    <sheet name="Budget" sheetId="2" r:id="rId2"/>
    <sheet name="Lists" sheetId="3" state="hidden" r:id="rId3"/>
    <sheet name="Reconciliation" sheetId="4" r:id="rId4"/>
  </sheets>
  <definedNames>
    <definedName name="CostType">Lists!$C$2:$C$3</definedName>
    <definedName name="ExpenseCategory">Lists!$A$2:$A$13</definedName>
    <definedName name="FeeBasis">Lists!$G$2:$G$3</definedName>
    <definedName name="RegFeeType">Lists!$E$2:$E$4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34" i="4" l="1"/>
  <c r="E34" i="4" s="1"/>
  <c r="E31" i="4"/>
  <c r="D31" i="4"/>
  <c r="E30" i="4"/>
  <c r="E29" i="4"/>
  <c r="C29" i="4"/>
  <c r="E28" i="4"/>
  <c r="C28" i="4"/>
  <c r="E27" i="4"/>
  <c r="C27" i="4"/>
  <c r="E26" i="4"/>
  <c r="C26" i="4"/>
  <c r="E25" i="4"/>
  <c r="C25" i="4"/>
  <c r="E24" i="4"/>
  <c r="C24" i="4"/>
  <c r="E23" i="4"/>
  <c r="C23" i="4"/>
  <c r="E22" i="4"/>
  <c r="C22" i="4"/>
  <c r="E21" i="4"/>
  <c r="C21" i="4"/>
  <c r="E20" i="4"/>
  <c r="C20" i="4"/>
  <c r="E19" i="4"/>
  <c r="C19" i="4"/>
  <c r="E18" i="4"/>
  <c r="C18" i="4"/>
  <c r="D15" i="4"/>
  <c r="E15" i="4" s="1"/>
  <c r="E14" i="4"/>
  <c r="E13" i="4"/>
  <c r="E10" i="4"/>
  <c r="C10" i="4"/>
  <c r="D72" i="2"/>
  <c r="B73" i="2" s="1"/>
  <c r="H71" i="2"/>
  <c r="G71" i="2"/>
  <c r="F71" i="2"/>
  <c r="H70" i="2"/>
  <c r="G70" i="2"/>
  <c r="F70" i="2"/>
  <c r="H69" i="2"/>
  <c r="G69" i="2"/>
  <c r="F69" i="2"/>
  <c r="H68" i="2"/>
  <c r="G68" i="2"/>
  <c r="F68" i="2"/>
  <c r="H67" i="2"/>
  <c r="G67" i="2"/>
  <c r="F67" i="2"/>
  <c r="H66" i="2"/>
  <c r="G66" i="2"/>
  <c r="F66" i="2"/>
  <c r="H65" i="2"/>
  <c r="G65" i="2"/>
  <c r="F65" i="2"/>
  <c r="H64" i="2"/>
  <c r="H72" i="2" s="1"/>
  <c r="M63" i="2" s="1"/>
  <c r="G64" i="2"/>
  <c r="F64" i="2"/>
  <c r="F72" i="2" s="1"/>
  <c r="G63" i="2"/>
  <c r="E63" i="2"/>
  <c r="F58" i="2"/>
  <c r="F79" i="2" s="1"/>
  <c r="G49" i="2"/>
  <c r="G48" i="2"/>
  <c r="G47" i="2"/>
  <c r="G46" i="2"/>
  <c r="F46" i="2"/>
  <c r="F45" i="2"/>
  <c r="G45" i="2" s="1"/>
  <c r="F44" i="2"/>
  <c r="G44" i="2" s="1"/>
  <c r="G43" i="2"/>
  <c r="F43" i="2"/>
  <c r="F42" i="2"/>
  <c r="G42" i="2" s="1"/>
  <c r="F41" i="2"/>
  <c r="G41" i="2" s="1"/>
  <c r="F40" i="2"/>
  <c r="G40" i="2" s="1"/>
  <c r="F39" i="2"/>
  <c r="G39" i="2" s="1"/>
  <c r="G38" i="2"/>
  <c r="F38" i="2"/>
  <c r="F37" i="2"/>
  <c r="G37" i="2" s="1"/>
  <c r="F36" i="2"/>
  <c r="G36" i="2" s="1"/>
  <c r="G35" i="2"/>
  <c r="F35" i="2"/>
  <c r="F34" i="2"/>
  <c r="G34" i="2" s="1"/>
  <c r="F33" i="2"/>
  <c r="G33" i="2" s="1"/>
  <c r="F32" i="2"/>
  <c r="G32" i="2" s="1"/>
  <c r="F31" i="2"/>
  <c r="G31" i="2" s="1"/>
  <c r="G30" i="2"/>
  <c r="F30" i="2"/>
  <c r="F29" i="2"/>
  <c r="G29" i="2" s="1"/>
  <c r="M28" i="2"/>
  <c r="K28" i="2"/>
  <c r="G28" i="2"/>
  <c r="F28" i="2"/>
  <c r="M27" i="2"/>
  <c r="K27" i="2"/>
  <c r="F27" i="2"/>
  <c r="G27" i="2" s="1"/>
  <c r="M26" i="2"/>
  <c r="K26" i="2"/>
  <c r="F26" i="2"/>
  <c r="G26" i="2" s="1"/>
  <c r="M25" i="2"/>
  <c r="K25" i="2"/>
  <c r="F25" i="2"/>
  <c r="G25" i="2" s="1"/>
  <c r="M24" i="2"/>
  <c r="K24" i="2"/>
  <c r="G24" i="2"/>
  <c r="F24" i="2"/>
  <c r="M23" i="2"/>
  <c r="K23" i="2"/>
  <c r="F23" i="2"/>
  <c r="G23" i="2" s="1"/>
  <c r="M22" i="2"/>
  <c r="K22" i="2"/>
  <c r="F22" i="2"/>
  <c r="G22" i="2" s="1"/>
  <c r="M21" i="2"/>
  <c r="K21" i="2"/>
  <c r="F21" i="2"/>
  <c r="G21" i="2" s="1"/>
  <c r="M20" i="2"/>
  <c r="K20" i="2"/>
  <c r="G20" i="2"/>
  <c r="F20" i="2"/>
  <c r="M19" i="2"/>
  <c r="K19" i="2"/>
  <c r="F19" i="2"/>
  <c r="G19" i="2" s="1"/>
  <c r="M18" i="2"/>
  <c r="K18" i="2"/>
  <c r="F18" i="2"/>
  <c r="G18" i="2" s="1"/>
  <c r="M17" i="2"/>
  <c r="K17" i="2"/>
  <c r="F17" i="2"/>
  <c r="G17" i="2" s="1"/>
  <c r="B11" i="2"/>
  <c r="M65" i="2" l="1"/>
  <c r="M64" i="2"/>
  <c r="F78" i="2"/>
  <c r="M67" i="2"/>
  <c r="C13" i="4"/>
  <c r="C14" i="4"/>
  <c r="D37" i="4"/>
  <c r="F47" i="2"/>
  <c r="D38" i="4" l="1"/>
  <c r="E38" i="4" s="1"/>
  <c r="E37" i="4"/>
  <c r="F48" i="2"/>
  <c r="C30" i="4" s="1"/>
  <c r="C31" i="4" s="1"/>
  <c r="F49" i="2"/>
  <c r="C34" i="4"/>
  <c r="C15" i="4"/>
  <c r="C37" i="4" s="1"/>
  <c r="C38" i="4" s="1"/>
  <c r="F82" i="2"/>
  <c r="F80" i="2"/>
  <c r="F81" i="2" l="1"/>
  <c r="F83" i="2" s="1"/>
  <c r="J72" i="2"/>
  <c r="J11" i="2" s="1"/>
  <c r="D11" i="2"/>
  <c r="F84" i="2"/>
  <c r="M77" i="2" s="1"/>
  <c r="F11" i="2"/>
  <c r="J78" i="2" l="1"/>
  <c r="L11"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Unknown Author</author>
  </authors>
  <commentList>
    <comment ref="B14" authorId="0" shapeId="0" xr:uid="{00000000-0006-0000-0100-000001000000}">
      <text>
        <r>
          <rPr>
            <sz val="10"/>
            <rFont val="Arial"/>
            <family val="2"/>
          </rPr>
          <t>Headcount
Enter this once. Every 'Per person' item in the table below is multiplied by this number. Count team members plus anyone else the costs cover.</t>
        </r>
      </text>
    </comment>
    <comment ref="B16" authorId="0" shapeId="0" xr:uid="{00000000-0006-0000-0100-000002000000}">
      <text>
        <r>
          <rPr>
            <sz val="10"/>
            <rFont val="Arial"/>
            <family val="2"/>
          </rPr>
          <t>Category
Pick from the dropdown. Use the same category on as many rows as you like — they are totalled together in the By category panel.</t>
        </r>
      </text>
    </comment>
    <comment ref="C16" authorId="0" shapeId="0" xr:uid="{00000000-0006-0000-0100-000004000000}">
      <text>
        <r>
          <rPr>
            <sz val="10"/>
            <rFont val="Arial"/>
            <family val="2"/>
          </rPr>
          <t>Item
What the money is for, in your own words. E.g. 'Holiday park deposit', 'Pre-ministry groceries'.</t>
        </r>
      </text>
    </comment>
    <comment ref="D16" authorId="0" shapeId="0" xr:uid="{00000000-0006-0000-0100-000006000000}">
      <text>
        <r>
          <rPr>
            <sz val="10"/>
            <rFont val="Arial"/>
            <family val="2"/>
          </rPr>
          <t>Cost type
Per person  =  the amount is charged for each person.
Total  =  the amount is the whole cost, no matter how many people come.</t>
        </r>
      </text>
    </comment>
    <comment ref="E16" authorId="0" shapeId="0" xr:uid="{00000000-0006-0000-0100-000008000000}">
      <text>
        <r>
          <rPr>
            <sz val="10"/>
            <rFont val="Arial"/>
            <family val="2"/>
          </rPr>
          <t>Cost
What you type depends on the Cost type:
Per person  →  the cost for ONE person (e.g. 100 for meals at $100 a head).
Total  →  the whole cost (e.g. 11880 for site hire).
Do not multiply by the headcount yourself — the sheet does that.</t>
        </r>
      </text>
    </comment>
    <comment ref="F16" authorId="0" shapeId="0" xr:uid="{00000000-0006-0000-0100-00000A000000}">
      <text>
        <r>
          <rPr>
            <sz val="10"/>
            <rFont val="Arial"/>
            <family val="2"/>
          </rPr>
          <t>Total cost
Calculated. Per person items are multiplied by the headcount in Section 1; Total items are copied across as entered.</t>
        </r>
      </text>
    </comment>
    <comment ref="G16" authorId="0" shapeId="0" xr:uid="{00000000-0006-0000-0100-00000C000000}">
      <text>
        <r>
          <rPr>
            <sz val="10"/>
            <rFont val="Arial"/>
            <family val="2"/>
          </rPr>
          <t>Per person
Calculated. What this item works out to per head — useful for comparing items and for setting the fee.</t>
        </r>
      </text>
    </comment>
    <comment ref="B63" authorId="0" shapeId="0" xr:uid="{00000000-0006-0000-0100-000003000000}">
      <text>
        <r>
          <rPr>
            <sz val="10"/>
            <rFont val="Arial"/>
            <family val="2"/>
          </rPr>
          <t>Registration fee type
Pick from the dropdown. This groups the fee so it can be reported against team member and participant numbers.</t>
        </r>
      </text>
    </comment>
    <comment ref="C63" authorId="0" shapeId="0" xr:uid="{00000000-0006-0000-0100-000005000000}">
      <text>
        <r>
          <rPr>
            <sz val="10"/>
            <rFont val="Arial"/>
            <family val="2"/>
          </rPr>
          <t>Fee name
Your own name for this fee tier — e.g. 'Adult', 'Concession', 'Day rate', 'Child under 12'. Add a row for each different price you charge.</t>
        </r>
      </text>
    </comment>
    <comment ref="D63" authorId="0" shapeId="0" xr:uid="{00000000-0006-0000-0100-000007000000}">
      <text>
        <r>
          <rPr>
            <sz val="10"/>
            <rFont val="Arial"/>
            <family val="2"/>
          </rPr>
          <t>No. of people
How many people are paying THIS fee — not the whole ministry. Add a row per price and these should add up to the headcount in Section 1; the line under the table checks that for you. Enter a couple as 2 people.</t>
        </r>
      </text>
    </comment>
    <comment ref="E63" authorId="0" shapeId="0" xr:uid="{00000000-0006-0000-0100-000009000000}">
      <text>
        <r>
          <rPr>
            <sz val="10"/>
            <rFont val="Arial"/>
            <family val="2"/>
          </rPr>
          <t>The fee you enter
This column is whichever basis you chose in the box above.
Net fee each  =  what the ministry KEEPS; the sheet adds 15% on top.
Total fee each  =  what the person PAYS; the sheet takes 15% out.</t>
        </r>
      </text>
    </comment>
    <comment ref="F63" authorId="0" shapeId="0" xr:uid="{00000000-0006-0000-0100-00000B000000}">
      <text>
        <r>
          <rPr>
            <sz val="10"/>
            <rFont val="Arial"/>
            <family val="2"/>
          </rPr>
          <t>15% contribution
Calculated. SU NSW's support contribution on this fee.</t>
        </r>
      </text>
    </comment>
    <comment ref="G63" authorId="0" shapeId="0" xr:uid="{00000000-0006-0000-0100-00000D000000}">
      <text>
        <r>
          <rPr>
            <sz val="10"/>
            <rFont val="Arial"/>
            <family val="2"/>
          </rPr>
          <t>The other one
Calculated from what you entered. If you entered a net fee this is the price to advertise; if you entered a total fee this is what the ministry actually keeps.</t>
        </r>
      </text>
    </comment>
    <comment ref="H63" authorId="0" shapeId="0" xr:uid="{00000000-0006-0000-0100-00000E000000}">
      <text>
        <r>
          <rPr>
            <sz val="10"/>
            <rFont val="Arial"/>
            <family val="2"/>
          </rPr>
          <t>Net income
Calculated. Net fee each × no. of people — the money this tier actually puts toward ministry costs.</t>
        </r>
      </text>
    </comment>
    <comment ref="J63" authorId="0" shapeId="0" xr:uid="{00000000-0006-0000-0100-00000F000000}">
      <text>
        <r>
          <rPr>
            <sz val="10"/>
            <rFont val="Arial"/>
            <family val="2"/>
          </rPr>
          <t>Gross fee income
Everything your fees will bring in, before SU NSW's support contribution comes out. This is the figure reported as Registration fee income in the Summary, and the one that appears as income on your end-of-ministry finance report.</t>
        </r>
      </text>
    </comment>
    <comment ref="J64" authorId="0" shapeId="0" xr:uid="{00000000-0006-0000-0100-000010000000}">
      <text>
        <r>
          <rPr>
            <sz val="10"/>
            <rFont val="Arial"/>
            <family val="2"/>
          </rPr>
          <t>Less SU support contribution (15%)
15% of gross fee income. Charged on registration fees only — never on donations, fundraising or grants. Shown as a negative because it is coming out.</t>
        </r>
      </text>
    </comment>
    <comment ref="J65" authorId="0" shapeId="0" xr:uid="{00000000-0006-0000-0100-000011000000}">
      <text>
        <r>
          <rPr>
            <sz val="10"/>
            <rFont val="Arial"/>
            <family val="2"/>
          </rPr>
          <t>Net fee income — yours to spend
What is left from the fees once the support contribution is taken out. This is the money actually available to run the ministry, and it should match the Net income total at the bottom of the fee table on the left.</t>
        </r>
      </text>
    </comment>
    <comment ref="J67" authorId="0" shapeId="0" xr:uid="{00000000-0006-0000-0100-000012000000}">
      <text>
        <r>
          <rPr>
            <sz val="10"/>
            <rFont val="Arial"/>
            <family val="2"/>
          </rPr>
          <t>Your average fee (gross)
Total fee income divided by the headcount from Section 1. Compare it with the Minimum fee per person below: if your average sits under the minimum, your fees are not yet covering the ministry.</t>
        </r>
      </text>
    </comment>
    <comment ref="J69" authorId="0" shapeId="0" xr:uid="{00000000-0006-0000-0100-000013000000}">
      <text>
        <r>
          <rPr>
            <sz val="10"/>
            <rFont val="Arial"/>
            <family val="2"/>
          </rPr>
          <t>Accumulated funds you plan to use
If your ministry is carrying funds from previous years and you want to spend some of them this time, enter that amount here. It lowers the minimum fee, because the fees no longer have to cover everything on their own.
Leave it at 0 if you want the fees to pay for the whole ministry.</t>
        </r>
      </text>
    </comment>
  </commentList>
</comments>
</file>

<file path=xl/sharedStrings.xml><?xml version="1.0" encoding="utf-8"?>
<sst xmlns="http://schemas.openxmlformats.org/spreadsheetml/2006/main" count="212" uniqueCount="163">
  <si>
    <t>How to use this budget</t>
  </si>
  <si>
    <t>Ready. Set. Go. Grow   ·   Stage 2 SET   ·   Form 2.4</t>
  </si>
  <si>
    <t>Thank you for taking on the treasurer's role. This workbook helps you plan your ministry's finances, set a fair fee, and show that what has been entrusted to you is being handled carefully. You do not need any accounting experience — if you can fill in a form, you can do this.</t>
  </si>
  <si>
    <t>You do not have to use this workbook</t>
  </si>
  <si>
    <t>Change anything you like: add rows, rename a category, widen a column, or skip a section that does not apply to your ministry. Nothing here is fixed.</t>
  </si>
  <si>
    <t>If you build your own, it just needs to show the same five things: what you plan to spend, what income you expect, the fees you will charge, any accumulated funds you plan to use, and SU NSW's 15% support contribution.</t>
  </si>
  <si>
    <t>Before you start</t>
  </si>
  <si>
    <t>It helps to have on hand:</t>
  </si>
  <si>
    <t>•   last year's budget and end-of-ministry finance report, if the ministry has run before</t>
  </si>
  <si>
    <t>•   quotes or last year's costs for your site, food and equipment</t>
  </si>
  <si>
    <t>•   a rough idea of how many team members are coming</t>
  </si>
  <si>
    <t>Two things to know</t>
  </si>
  <si>
    <t>Type only in the shaded cells. The white cells work themselves out — if you type over one you will replace a formula and the totals will stop adding up. If that happens, start again from a fresh copy.</t>
  </si>
  <si>
    <t>Hover your mouse over any column heading for a short explanation, or click a shaded cell and a tip will appear.</t>
  </si>
  <si>
    <t>Filling it in, step by step</t>
  </si>
  <si>
    <t>1</t>
  </si>
  <si>
    <t>Fill in the ministry name, location, dates and your name at the top.</t>
  </si>
  <si>
    <t>2</t>
  </si>
  <si>
    <t>SECTION 1 — answer 'How many people is this budget based on?'  Count team members plus anyone else the costs cover, including family members the ministry is feeding. Enter a couple as two people. Every per-person cost below flows from this one number.</t>
  </si>
  <si>
    <t>3</t>
  </si>
  <si>
    <t>SECTION 1 — list your expenses, one row per item. Choose a Category from the dropdown, name the item, then pick a Cost type:</t>
  </si>
  <si>
    <t>•   Per person — enter the cost for ONE person. Meals at $20 a day for 8 days = 160.</t>
  </si>
  <si>
    <t>•   Total — enter the whole cost. Site hire = 11880.</t>
  </si>
  <si>
    <t>Do not multiply by the headcount yourself; the Total cost column does that for you. You can use the same category on as many rows as you like — four separate Food rows is perfectly normal, and they are added together in the By category panel on the right.</t>
  </si>
  <si>
    <t>4</t>
  </si>
  <si>
    <t>SECTION 1 — leave the contingency buffer at 5% unless you have a reason to change it. It is a small allowance for the things nobody can predict.</t>
  </si>
  <si>
    <t>5</t>
  </si>
  <si>
    <t>SECTION 2 — enter any income that is not a registration fee: donations, fundraising, grants. Do not enter accumulated funds here; those are your opening balance and go in Section 5.</t>
  </si>
  <si>
    <t>6</t>
  </si>
  <si>
    <t>SECTION 3 — first decide how you want to think about fees, using the box above the table:</t>
  </si>
  <si>
    <t>•   Net fee each — the amount the ministry needs to KEEP. The sheet adds the 15% on top and shows you the price to advertise.</t>
  </si>
  <si>
    <t>•   Total fee each — the price the person PAYS. The sheet takes the 15% out and shows you what the ministry is left with.</t>
  </si>
  <si>
    <t>Either way you get the same answer: keep $450 and you charge $529; charge $529 and you keep $450. Pick whichever way round you naturally think about it.</t>
  </si>
  <si>
    <t>7</t>
  </si>
  <si>
    <t>SECTION 3 — add a row for every different price you charge. Choose who it applies to, name the tier yourself (Adult, Concession, Day rate, Child), enter how many people, then enter the fee. The line beneath the table tells you whether your numbers add up to the headcount from Section 1.</t>
  </si>
  <si>
    <t>8</t>
  </si>
  <si>
    <t>SECTION 4 — check the Minimum fee per person. This is the average your fees need to reach for the ministry to pay its way. If your fees sit below it, either raise them, find more income, or decide to draw on accumulated funds and enter that amount.</t>
  </si>
  <si>
    <t>9</t>
  </si>
  <si>
    <t>SECTION 5 — enter your opening accumulated funds, then read the result. The message under the closing balance tells you in plain words whether the ministry is on track, drawing down reserves, or heading into the red.</t>
  </si>
  <si>
    <t>About the 15% support contribution</t>
  </si>
  <si>
    <t>SU NSW keeps 15% of every registration fee. It applies to team member and participant fees alike, but not to donations, fundraising or grants.</t>
  </si>
  <si>
    <t>The Support Contribution assists with the overall costs of staffing, administration, insurance, registrations and all the ways that the staff team supports and enables SU camps and missions to run safely and successfully.</t>
  </si>
  <si>
    <t>Because it comes out of the fee rather than being added to it, the sheet works backwards for you. You say what the ministry needs to keep and it tells you what to charge. You never have to calculate the 15% yourself.</t>
  </si>
  <si>
    <t>After the ministry</t>
  </si>
  <si>
    <t>Your finance report arrives after the ministry. Open the Reconciliation tab and copy the totals into the Actual column. The Variance column shows where you were over or under. This is part of Stage 4 GROW, and it becomes the starting point for next year's budget.</t>
  </si>
  <si>
    <t>Easy mistakes to avoid</t>
  </si>
  <si>
    <t>•   Multiplying a per-person cost by the headcount before entering it — the sheet already does that.</t>
  </si>
  <si>
    <t>•   Counting a couple as one person. They eat two people's food, so enter two.</t>
  </si>
  <si>
    <t>•   Putting accumulated funds in Section 2. They are an opening balance, not income.</t>
  </si>
  <si>
    <t>•   Typing into a white cell and replacing a formula.</t>
  </si>
  <si>
    <t>Tell us what you think</t>
  </si>
  <si>
    <t>This is a new template and the first ministries to use it are helping us get it right. When you send your budget in, please tell us how you found it — what helped, what got in the way, and anything you had to work around. You can type straight into the boxes below.</t>
  </si>
  <si>
    <t>What worked well?</t>
  </si>
  <si>
    <t>What was confusing, missing, or harder than it needed to be?</t>
  </si>
  <si>
    <t>Anything else you would change?</t>
  </si>
  <si>
    <t>Thank you. Every comment shapes the next version, and saves the treasurer who comes after you.</t>
  </si>
  <si>
    <t>Need a hand?</t>
  </si>
  <si>
    <t>Email readysetgo@sunsw.org.au or phone (02) 9638 9051. We would much rather help early than untangle something later — please ask.</t>
  </si>
  <si>
    <t>Scripture Union NSW   ·   Ready. Set. Go. Grow   ·   Form 2.4 Budget</t>
  </si>
  <si>
    <t>Budget</t>
  </si>
  <si>
    <t>Ministry</t>
  </si>
  <si>
    <t>Dates</t>
  </si>
  <si>
    <t>Fill in the shaded cells only.  Enter your headcount once in Section 1 — it drives every per-person cost.  The sections follow the same order as your end-of-ministry finance report, so budget and actual line up.  The 15% support contribution is calculated for you.</t>
  </si>
  <si>
    <t>Location</t>
  </si>
  <si>
    <t>Treasurer</t>
  </si>
  <si>
    <t>At a glance</t>
  </si>
  <si>
    <t>People</t>
  </si>
  <si>
    <t>Total expenditure</t>
  </si>
  <si>
    <t>Total income</t>
  </si>
  <si>
    <t>Minimum fee p/p</t>
  </si>
  <si>
    <t>Projected closing</t>
  </si>
  <si>
    <t>1   Expenditure</t>
  </si>
  <si>
    <t>By category</t>
  </si>
  <si>
    <t>How many people is this budget based on?</t>
  </si>
  <si>
    <t>Team members plus anyone else the costs cover.  In the table below, choose how each item is priced, then enter that amount:  'Per person' → enter the cost for ONE person (meals at $100 a head);  'Total' → enter the whole cost (site hire of $11,880).  The Total cost column does the multiplying for you.</t>
  </si>
  <si>
    <t>Category</t>
  </si>
  <si>
    <t>Item</t>
  </si>
  <si>
    <t>Cost type</t>
  </si>
  <si>
    <t>Cost</t>
  </si>
  <si>
    <t>Total cost</t>
  </si>
  <si>
    <t>Per person</t>
  </si>
  <si>
    <t>Items</t>
  </si>
  <si>
    <t>Amount</t>
  </si>
  <si>
    <t>Total</t>
  </si>
  <si>
    <t>Site / Venue</t>
  </si>
  <si>
    <t>Food &amp; catering</t>
  </si>
  <si>
    <t>Cafe / community events</t>
  </si>
  <si>
    <t>Equipment &amp; hire</t>
  </si>
  <si>
    <t>Materials &amp; activities</t>
  </si>
  <si>
    <t>Transport &amp; fuel</t>
  </si>
  <si>
    <t>Printing &amp; promotion</t>
  </si>
  <si>
    <t>Licences &amp; permits</t>
  </si>
  <si>
    <t>Contractors &amp; speakers</t>
  </si>
  <si>
    <t>Maintenance</t>
  </si>
  <si>
    <t>Merchandise</t>
  </si>
  <si>
    <t>Sundry / other</t>
  </si>
  <si>
    <t>Subtotal</t>
  </si>
  <si>
    <t>Contingency buffer</t>
  </si>
  <si>
    <t>2   Other income</t>
  </si>
  <si>
    <t>Not charged the 15% support contribution.  Accumulated funds are not entered here — they are your opening balance, in Section 5.</t>
  </si>
  <si>
    <t>Source</t>
  </si>
  <si>
    <t>Donations</t>
  </si>
  <si>
    <t>individual, church or business gifts</t>
  </si>
  <si>
    <t>Fundraising events</t>
  </si>
  <si>
    <t>trivia night, BBQ, sausage sizzle</t>
  </si>
  <si>
    <t>Grants / partnerships</t>
  </si>
  <si>
    <t>external grants, partner organisations</t>
  </si>
  <si>
    <t>Other income</t>
  </si>
  <si>
    <t>any other money in</t>
  </si>
  <si>
    <t>Total other income</t>
  </si>
  <si>
    <t>3   People and fees</t>
  </si>
  <si>
    <t>4   Setting your fee</t>
  </si>
  <si>
    <t>Add a row for every different price you charge.  Choose who the fee applies to, name the tier yourself (Adult, Concession, Day rate…), then enter how many people and the fee.  Use the box below to say whether you are entering the NET fee (what the ministry keeps) or the TOTAL fee (what the person pays) — the sheet works out the other and the 15% either way.  The 15% applies to every registration fee, team member and participant alike, but not to donations or fundraising.  Enter couples as 2 people.</t>
  </si>
  <si>
    <t>I want to enter the fee as</t>
  </si>
  <si>
    <t>Net fee each</t>
  </si>
  <si>
    <t>← pick one; the sheet works out the other</t>
  </si>
  <si>
    <t>Registration fee type</t>
  </si>
  <si>
    <t>Fee name</t>
  </si>
  <si>
    <t>No. of people</t>
  </si>
  <si>
    <t>15% contribution</t>
  </si>
  <si>
    <t>Net income</t>
  </si>
  <si>
    <t>Gross fee income</t>
  </si>
  <si>
    <t>Less SU support contribution (15%)</t>
  </si>
  <si>
    <t>Net fee income — yours to spend</t>
  </si>
  <si>
    <t>Your average fee (gross)</t>
  </si>
  <si>
    <t>Accumulated funds you plan to use</t>
  </si>
  <si>
    <t>MINIMUM FEE PER PERSON</t>
  </si>
  <si>
    <t>Net income →</t>
  </si>
  <si>
    <t>The gross fee your tiers should average at least, so that net fee income plus other income covers the ministry.</t>
  </si>
  <si>
    <t>5   Summary</t>
  </si>
  <si>
    <t>Closing position</t>
  </si>
  <si>
    <t>Laid out to match your end-of-ministry SU NSW finance report, line for line.</t>
  </si>
  <si>
    <t>PROJECTED CLOSING BALANCE</t>
  </si>
  <si>
    <t>Opening accumulated funds</t>
  </si>
  <si>
    <t>Registration fee income</t>
  </si>
  <si>
    <t>Expenditure</t>
  </si>
  <si>
    <t>Support contribution  (15% of fees)</t>
  </si>
  <si>
    <t>Total outgoings</t>
  </si>
  <si>
    <t>Net movement</t>
  </si>
  <si>
    <t>Scripture Union NSW   ·   Ready. Set. Go. Grow   ·   Form 2.4   ·   one ministry per copy</t>
  </si>
  <si>
    <t>Expense categories</t>
  </si>
  <si>
    <t>Cost types</t>
  </si>
  <si>
    <t>Fee basis</t>
  </si>
  <si>
    <t>Team member</t>
  </si>
  <si>
    <t>Participant</t>
  </si>
  <si>
    <t>Total fee each</t>
  </si>
  <si>
    <t>Accompanying family</t>
  </si>
  <si>
    <t>Budget vs actual</t>
  </si>
  <si>
    <t>Ready. Set. Go. Grow   ·   Stage 4 GROW   ·   end-of-ministry reconciliation</t>
  </si>
  <si>
    <t>Copy the totals from your SU NSW finance report into the Actual column.  Variance = Actual − Budget; for expenditure a positive variance means you spent more than planned.</t>
  </si>
  <si>
    <t>Account / category</t>
  </si>
  <si>
    <t>Actual</t>
  </si>
  <si>
    <t>Variance</t>
  </si>
  <si>
    <t>Notes</t>
  </si>
  <si>
    <t>Brought forward from last year</t>
  </si>
  <si>
    <t>Income</t>
  </si>
  <si>
    <t>Registration fees</t>
  </si>
  <si>
    <t>Support contribution</t>
  </si>
  <si>
    <t>15% of registration fees</t>
  </si>
  <si>
    <t>Closing balance</t>
  </si>
  <si>
    <t>Your finance report lists expenditure transaction by transaction, without category subtotals.  Tag transactions as you go, or at reconciliation, so these category lines can be completed — this feeds the ministry review and next year's budget.</t>
  </si>
  <si>
    <t xml:space="preserve">Use this workbook as it stands, change it to suit your ministry, or build your own budget from scratch — whichever works for you. It is a tool to help not a prescribed format. </t>
  </si>
  <si>
    <t>Would rather not use a spreadsheet? Use the Word document version instead.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</si>
</sst>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quot;($&quot;#,##0\);\–"/>
    <numFmt numFmtId="166" formatCode="\$#,##0.00;&quot;($&quot;#,##0.00\);\–"/>
  </numFmts>
  <fonts count="37" x14ac:knownFonts="1">
    <font>
      <sz val="11"/>
      <color theme="1"/>
      <name val="Calibri"/>
      <family val="2"/>
      <charset val="1"/>
    </font>
    <font>
      <b/>
      <sz val="21"/>
      <color rgb="FFFFFFFF"/>
      <name val="Calibri"/>
      <charset val="1"/>
    </font>
    <font>
      <sz val="10"/>
      <color rgb="FFB9BCE0"/>
      <name val="Calibri"/>
      <charset val="1"/>
    </font>
    <font>
      <sz val="11"/>
      <color rgb="FF333333"/>
      <name val="Calibri"/>
      <charset val="1"/>
    </font>
    <font>
      <b/>
      <sz val="11"/>
      <color rgb="FFA15B3F"/>
      <name val="Calibri"/>
      <charset val="1"/>
    </font>
    <font>
      <sz val="10.5"/>
      <color rgb="FF333333"/>
      <name val="Calibri"/>
      <charset val="1"/>
    </font>
    <font>
      <b/>
      <sz val="12.5"/>
      <color rgb="FF272D76"/>
      <name val="Calibri"/>
      <charset val="1"/>
    </font>
    <font>
      <sz val="10"/>
      <color rgb="FF333333"/>
      <name val="Calibri"/>
      <charset val="1"/>
    </font>
    <font>
      <sz val="10"/>
      <color rgb="FF888888"/>
      <name val="Calibri"/>
      <charset val="1"/>
    </font>
    <font>
      <i/>
      <sz val="10"/>
      <color rgb="FF333333"/>
      <name val="Calibri"/>
      <charset val="1"/>
    </font>
    <font>
      <sz val="9"/>
      <color rgb="FF888888"/>
      <name val="Calibri"/>
      <charset val="1"/>
    </font>
    <font>
      <b/>
      <sz val="23"/>
      <color rgb="FFFFFFFF"/>
      <name val="Calibri"/>
      <charset val="1"/>
    </font>
    <font>
      <sz val="9.5"/>
      <color rgb="FF888888"/>
      <name val="Calibri"/>
      <charset val="1"/>
    </font>
    <font>
      <b/>
      <sz val="11"/>
      <color rgb="FFFFFFFF"/>
      <name val="Calibri"/>
      <charset val="1"/>
    </font>
    <font>
      <b/>
      <sz val="15"/>
      <color rgb="FF272D76"/>
      <name val="Calibri"/>
      <charset val="1"/>
    </font>
    <font>
      <b/>
      <sz val="11.5"/>
      <color rgb="FFA15B3F"/>
      <name val="Calibri"/>
      <charset val="1"/>
    </font>
    <font>
      <b/>
      <sz val="14"/>
      <color rgb="FF272D76"/>
      <name val="Calibri"/>
      <charset val="1"/>
    </font>
    <font>
      <b/>
      <sz val="10"/>
      <color rgb="FFFFFFFF"/>
      <name val="Calibri"/>
      <charset val="1"/>
    </font>
    <font>
      <b/>
      <sz val="11"/>
      <color rgb="FF272D76"/>
      <name val="Calibri"/>
      <charset val="1"/>
    </font>
    <font>
      <b/>
      <sz val="10"/>
      <color rgb="FF888888"/>
      <name val="Calibri"/>
      <charset val="1"/>
    </font>
    <font>
      <b/>
      <sz val="12"/>
      <color rgb="FF272D76"/>
      <name val="Calibri"/>
      <charset val="1"/>
    </font>
    <font>
      <i/>
      <sz val="9.5"/>
      <color rgb="FF888888"/>
      <name val="Calibri"/>
      <charset val="1"/>
    </font>
    <font>
      <b/>
      <sz val="10.5"/>
      <color rgb="FFA15B3F"/>
      <name val="Calibri"/>
      <charset val="1"/>
    </font>
    <font>
      <b/>
      <sz val="10.5"/>
      <color rgb="FF272D76"/>
      <name val="Calibri"/>
      <charset val="1"/>
    </font>
    <font>
      <sz val="11"/>
      <color rgb="FF888888"/>
      <name val="Calibri"/>
      <charset val="1"/>
    </font>
    <font>
      <b/>
      <sz val="11"/>
      <color rgb="FF333333"/>
      <name val="Calibri"/>
      <charset val="1"/>
    </font>
    <font>
      <b/>
      <sz val="9.5"/>
      <color rgb="FFA15B3F"/>
      <name val="Calibri"/>
      <charset val="1"/>
    </font>
    <font>
      <b/>
      <sz val="20"/>
      <color rgb="FF272D76"/>
      <name val="Calibri"/>
      <charset val="1"/>
    </font>
    <font>
      <b/>
      <sz val="9.5"/>
      <color rgb="FF272D76"/>
      <name val="Calibri"/>
      <charset val="1"/>
    </font>
    <font>
      <sz val="8.5"/>
      <color rgb="FF888888"/>
      <name val="Calibri"/>
      <charset val="1"/>
    </font>
    <font>
      <b/>
      <sz val="22"/>
      <color rgb="FF272D76"/>
      <name val="Calibri"/>
      <charset val="1"/>
    </font>
    <font>
      <b/>
      <sz val="10.5"/>
      <color rgb="FF333333"/>
      <name val="Calibri"/>
      <charset val="1"/>
    </font>
    <font>
      <sz val="10"/>
      <name val="Arial"/>
      <family val="2"/>
    </font>
    <font>
      <b/>
      <sz val="10.5"/>
      <color rgb="FF355383"/>
      <name val="Calibri"/>
      <charset val="1"/>
    </font>
    <font>
      <sz val="9"/>
      <color rgb="FF355383"/>
      <name val="Calibri"/>
      <charset val="1"/>
    </font>
    <font>
      <b/>
      <sz val="10.5"/>
      <color rgb="FF333333"/>
      <name val="Calibri"/>
      <family val="2"/>
    </font>
    <font>
      <sz val="10.5"/>
      <color rgb="FF333333"/>
      <name val="Calibri"/>
      <family val="2"/>
    </font>
  </fonts>
  <fills count="10">
    <fill>
      <patternFill patternType="none"/>
    </fill>
    <fill>
      <patternFill patternType="gray125"/>
    </fill>
    <fill>
      <patternFill patternType="solid">
        <fgColor rgb="FF272D76"/>
        <bgColor rgb="FF333333"/>
      </patternFill>
    </fill>
    <fill>
      <patternFill patternType="solid">
        <fgColor rgb="FFF88C61"/>
        <bgColor rgb="FFFF9900"/>
      </patternFill>
    </fill>
    <fill>
      <patternFill patternType="solid">
        <fgColor rgb="FFFFFFFF"/>
        <bgColor rgb="FFF4F5FA"/>
      </patternFill>
    </fill>
    <fill>
      <patternFill patternType="solid">
        <fgColor rgb="FFFEE8DF"/>
        <bgColor rgb="FFE8EAF4"/>
      </patternFill>
    </fill>
    <fill>
      <patternFill patternType="solid">
        <fgColor rgb="FFF0F2FA"/>
        <bgColor rgb="FFF4F5FA"/>
      </patternFill>
    </fill>
    <fill>
      <patternFill patternType="solid">
        <fgColor rgb="FFF4F5FA"/>
        <bgColor rgb="FFF0F2FA"/>
      </patternFill>
    </fill>
    <fill>
      <patternFill patternType="solid">
        <fgColor rgb="FF5280CB"/>
        <bgColor rgb="FF3366FF"/>
      </patternFill>
    </fill>
    <fill>
      <patternFill patternType="solid">
        <fgColor rgb="FFDCE6F5"/>
        <bgColor rgb="FFE8EAF4"/>
      </patternFill>
    </fill>
  </fills>
  <borders count="9">
    <border>
      <left/>
      <right/>
      <top/>
      <bottom/>
      <diagonal/>
    </border>
    <border>
      <left/>
      <right/>
      <top/>
      <bottom style="medium">
        <color rgb="FFF88C61"/>
      </bottom>
      <diagonal/>
    </border>
    <border>
      <left style="thin">
        <color rgb="FFFBBAA0"/>
      </left>
      <right style="thin">
        <color rgb="FFFBBAA0"/>
      </right>
      <top style="thin">
        <color rgb="FFFBBAA0"/>
      </top>
      <bottom style="thin">
        <color rgb="FFFBBAA0"/>
      </bottom>
      <diagonal/>
    </border>
    <border>
      <left style="medium">
        <color rgb="FFFFFFFF"/>
      </left>
      <right/>
      <top style="medium">
        <color rgb="FFFFFFFF"/>
      </top>
      <bottom/>
      <diagonal/>
    </border>
    <border>
      <left style="medium">
        <color rgb="FFFFFFFF"/>
      </left>
      <right/>
      <top/>
      <bottom style="medium">
        <color rgb="FFFFFFFF"/>
      </bottom>
      <diagonal/>
    </border>
    <border>
      <left style="thin">
        <color rgb="FF272D76"/>
      </left>
      <right style="thin">
        <color rgb="FF272D76"/>
      </right>
      <top/>
      <bottom/>
      <diagonal/>
    </border>
    <border>
      <left/>
      <right/>
      <top/>
      <bottom style="thin">
        <color rgb="FFE8EAF4"/>
      </bottom>
      <diagonal/>
    </border>
    <border>
      <left/>
      <right/>
      <top style="thin">
        <color rgb="FF8891BB"/>
      </top>
      <bottom/>
      <diagonal/>
    </border>
    <border>
      <left style="thin">
        <color rgb="FF5280CB"/>
      </left>
      <right style="thin">
        <color rgb="FF5280CB"/>
      </right>
      <top/>
      <bottom/>
      <diagonal/>
    </border>
  </borders>
  <cellStyleXfs count="1">
    <xf numFmtId="0" fontId="0" fillId="0" borderId="0"/>
  </cellStyleXfs>
  <cellXfs count="109">
    <xf numFmtId="0" fontId="0" fillId="0" borderId="0" xfId="0"/>
    <xf numFmtId="0" fontId="6" fillId="4" borderId="1"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xf numFmtId="0" fontId="1" fillId="2" borderId="0" xfId="0" applyFont="1" applyFill="1" applyAlignment="1">
      <alignment horizontal="left" vertical="center"/>
    </xf>
    <xf numFmtId="0" fontId="0" fillId="3" borderId="0" xfId="0" applyFill="1"/>
    <xf numFmtId="0" fontId="0" fillId="4" borderId="0" xfId="0" applyFill="1"/>
    <xf numFmtId="0" fontId="3" fillId="4" borderId="0" xfId="0" applyFont="1" applyFill="1" applyAlignment="1">
      <alignment horizontal="left" vertical="top" wrapText="1"/>
    </xf>
    <xf numFmtId="0" fontId="0" fillId="5" borderId="0" xfId="0" applyFill="1"/>
    <xf numFmtId="0" fontId="4" fillId="5" borderId="0" xfId="0" applyFont="1" applyFill="1" applyAlignment="1">
      <alignment horizontal="left" vertical="center"/>
    </xf>
    <xf numFmtId="0" fontId="5" fillId="5" borderId="0" xfId="0" applyFont="1" applyFill="1" applyAlignment="1">
      <alignment horizontal="left" vertical="top" wrapText="1"/>
    </xf>
    <xf numFmtId="0" fontId="0" fillId="4" borderId="1" xfId="0" applyFill="1" applyBorder="1"/>
    <xf numFmtId="0" fontId="5" fillId="4" borderId="0" xfId="0" applyFont="1" applyFill="1" applyAlignment="1">
      <alignment horizontal="left" vertical="top" wrapText="1"/>
    </xf>
    <xf numFmtId="0" fontId="5" fillId="4" borderId="0" xfId="0" applyFont="1" applyFill="1" applyAlignment="1">
      <alignment horizontal="left" vertical="top" wrapText="1" indent="1"/>
    </xf>
    <xf numFmtId="0" fontId="4" fillId="4" borderId="0" xfId="0" applyFont="1" applyFill="1" applyAlignment="1">
      <alignment horizontal="right" vertical="top"/>
    </xf>
    <xf numFmtId="0" fontId="7" fillId="4" borderId="0" xfId="0" applyFont="1" applyFill="1" applyAlignment="1">
      <alignment horizontal="left" vertical="top" wrapText="1" indent="2"/>
    </xf>
    <xf numFmtId="0" fontId="8" fillId="4" borderId="0" xfId="0" applyFont="1" applyFill="1" applyAlignment="1">
      <alignment horizontal="left"/>
    </xf>
    <xf numFmtId="0" fontId="3" fillId="5" borderId="2" xfId="0" applyFont="1" applyFill="1" applyBorder="1" applyAlignment="1">
      <alignment horizontal="left" vertical="top" wrapText="1"/>
    </xf>
    <xf numFmtId="0" fontId="9" fillId="4" borderId="0" xfId="0" applyFont="1" applyFill="1" applyAlignment="1">
      <alignment horizontal="left" vertical="top" wrapText="1"/>
    </xf>
    <xf numFmtId="0" fontId="10" fillId="4" borderId="0" xfId="0" applyFont="1" applyFill="1" applyAlignment="1">
      <alignment horizontal="left" vertical="top" wrapText="1"/>
    </xf>
    <xf numFmtId="0" fontId="12" fillId="4" borderId="0" xfId="0" applyFont="1" applyFill="1" applyAlignment="1">
      <alignment horizontal="left" vertical="center"/>
    </xf>
    <xf numFmtId="0" fontId="3" fillId="5" borderId="2" xfId="0" applyFont="1" applyFill="1" applyBorder="1" applyAlignment="1">
      <alignment horizontal="left" vertical="center"/>
    </xf>
    <xf numFmtId="0" fontId="3" fillId="5" borderId="0" xfId="0" applyFont="1" applyFill="1" applyAlignment="1">
      <alignment vertical="center"/>
    </xf>
    <xf numFmtId="164" fontId="16" fillId="4" borderId="2" xfId="0" applyNumberFormat="1" applyFont="1" applyFill="1" applyBorder="1" applyAlignment="1">
      <alignment horizontal="right" vertical="center"/>
    </xf>
    <xf numFmtId="0" fontId="17" fillId="2" borderId="5" xfId="0" applyFont="1" applyFill="1" applyBorder="1" applyAlignment="1">
      <alignment horizontal="left" vertical="center" wrapText="1"/>
    </xf>
    <xf numFmtId="0" fontId="17" fillId="2" borderId="5" xfId="0" applyFont="1" applyFill="1" applyBorder="1" applyAlignment="1">
      <alignment horizontal="right" vertical="center" wrapText="1"/>
    </xf>
    <xf numFmtId="0" fontId="5" fillId="5" borderId="2" xfId="0" applyFont="1" applyFill="1" applyBorder="1" applyAlignment="1">
      <alignment horizontal="left" vertical="center"/>
    </xf>
    <xf numFmtId="0" fontId="5" fillId="5" borderId="2" xfId="0" applyFont="1" applyFill="1" applyBorder="1" applyAlignment="1">
      <alignment horizontal="center" vertical="center"/>
    </xf>
    <xf numFmtId="165" fontId="3" fillId="5" borderId="2" xfId="0" applyNumberFormat="1" applyFont="1" applyFill="1" applyBorder="1" applyAlignment="1">
      <alignment horizontal="right" vertical="center"/>
    </xf>
    <xf numFmtId="165" fontId="3" fillId="4" borderId="6" xfId="0" applyNumberFormat="1" applyFont="1" applyFill="1" applyBorder="1" applyAlignment="1">
      <alignment horizontal="right" vertical="center"/>
    </xf>
    <xf numFmtId="165" fontId="8" fillId="4" borderId="6" xfId="0" applyNumberFormat="1" applyFont="1" applyFill="1" applyBorder="1" applyAlignment="1">
      <alignment horizontal="right" vertical="center"/>
    </xf>
    <xf numFmtId="0" fontId="5" fillId="7" borderId="0" xfId="0" applyFont="1" applyFill="1" applyAlignment="1">
      <alignment horizontal="left" vertical="center" indent="1"/>
    </xf>
    <xf numFmtId="164" fontId="12" fillId="7" borderId="0" xfId="0" applyNumberFormat="1" applyFont="1" applyFill="1" applyAlignment="1">
      <alignment horizontal="right" vertical="center"/>
    </xf>
    <xf numFmtId="0" fontId="0" fillId="7" borderId="0" xfId="0" applyFill="1"/>
    <xf numFmtId="165" fontId="5" fillId="7" borderId="0" xfId="0" applyNumberFormat="1" applyFont="1" applyFill="1" applyAlignment="1">
      <alignment horizontal="right" vertical="center"/>
    </xf>
    <xf numFmtId="0" fontId="5" fillId="4" borderId="0" xfId="0" applyFont="1" applyFill="1" applyAlignment="1">
      <alignment horizontal="left" vertical="center" indent="1"/>
    </xf>
    <xf numFmtId="164" fontId="12" fillId="4" borderId="0" xfId="0" applyNumberFormat="1" applyFont="1" applyFill="1" applyAlignment="1">
      <alignment horizontal="right" vertical="center"/>
    </xf>
    <xf numFmtId="165" fontId="5" fillId="4" borderId="0" xfId="0" applyNumberFormat="1" applyFont="1" applyFill="1" applyAlignment="1">
      <alignment horizontal="right" vertical="center"/>
    </xf>
    <xf numFmtId="0" fontId="0" fillId="4" borderId="7" xfId="0" applyFill="1" applyBorder="1"/>
    <xf numFmtId="0" fontId="18" fillId="4" borderId="7" xfId="0" applyFont="1" applyFill="1" applyBorder="1" applyAlignment="1">
      <alignment horizontal="right" vertical="center"/>
    </xf>
    <xf numFmtId="165" fontId="18" fillId="4" borderId="7" xfId="0" applyNumberFormat="1" applyFont="1" applyFill="1" applyBorder="1" applyAlignment="1">
      <alignment horizontal="right" vertical="center"/>
    </xf>
    <xf numFmtId="165" fontId="19" fillId="4" borderId="7" xfId="0" applyNumberFormat="1" applyFont="1" applyFill="1" applyBorder="1" applyAlignment="1">
      <alignment horizontal="right" vertical="center"/>
    </xf>
    <xf numFmtId="0" fontId="3" fillId="4" borderId="0" xfId="0" applyFont="1" applyFill="1" applyAlignment="1">
      <alignment horizontal="right" vertical="center"/>
    </xf>
    <xf numFmtId="9" fontId="3" fillId="5" borderId="2" xfId="0" applyNumberFormat="1" applyFont="1" applyFill="1" applyBorder="1" applyAlignment="1">
      <alignment horizontal="center" vertical="center"/>
    </xf>
    <xf numFmtId="0" fontId="20" fillId="6" borderId="0" xfId="0" applyFont="1" applyFill="1" applyAlignment="1">
      <alignment horizontal="left" vertical="center" indent="1"/>
    </xf>
    <xf numFmtId="0" fontId="0" fillId="6" borderId="0" xfId="0" applyFill="1"/>
    <xf numFmtId="165" fontId="16" fillId="6" borderId="0" xfId="0" applyNumberFormat="1" applyFont="1" applyFill="1" applyAlignment="1">
      <alignment horizontal="right" vertical="center"/>
    </xf>
    <xf numFmtId="165" fontId="18" fillId="6" borderId="0" xfId="0" applyNumberFormat="1" applyFont="1" applyFill="1" applyAlignment="1">
      <alignment horizontal="right" vertical="center"/>
    </xf>
    <xf numFmtId="0" fontId="3" fillId="7" borderId="0" xfId="0" applyFont="1" applyFill="1" applyAlignment="1">
      <alignment horizontal="left" vertical="center"/>
    </xf>
    <xf numFmtId="0" fontId="21" fillId="7" borderId="0" xfId="0" applyFont="1" applyFill="1" applyAlignment="1">
      <alignment horizontal="left" vertical="center"/>
    </xf>
    <xf numFmtId="0" fontId="3" fillId="7" borderId="0" xfId="0" applyFont="1" applyFill="1" applyAlignment="1">
      <alignment vertical="center"/>
    </xf>
    <xf numFmtId="0" fontId="3" fillId="4" borderId="0" xfId="0" applyFont="1" applyFill="1" applyAlignment="1">
      <alignment horizontal="left" vertical="center"/>
    </xf>
    <xf numFmtId="0" fontId="21" fillId="4" borderId="0" xfId="0" applyFont="1" applyFill="1" applyAlignment="1">
      <alignment horizontal="left" vertical="center"/>
    </xf>
    <xf numFmtId="0" fontId="3" fillId="4" borderId="0" xfId="0" applyFont="1" applyFill="1" applyAlignment="1">
      <alignment vertical="center"/>
    </xf>
    <xf numFmtId="0" fontId="22" fillId="5" borderId="0" xfId="0" applyFont="1" applyFill="1" applyAlignment="1">
      <alignment horizontal="left" vertical="center" indent="1"/>
    </xf>
    <xf numFmtId="0" fontId="23" fillId="4" borderId="2" xfId="0" applyFont="1" applyFill="1" applyBorder="1" applyAlignment="1">
      <alignment horizontal="center" vertical="center"/>
    </xf>
    <xf numFmtId="0" fontId="10" fillId="4" borderId="0" xfId="0" applyFont="1" applyFill="1" applyAlignment="1">
      <alignment horizontal="left" vertical="center"/>
    </xf>
    <xf numFmtId="164" fontId="3" fillId="5" borderId="2" xfId="0" applyNumberFormat="1" applyFont="1" applyFill="1" applyBorder="1" applyAlignment="1">
      <alignment horizontal="right" vertical="center"/>
    </xf>
    <xf numFmtId="165" fontId="24" fillId="4" borderId="6" xfId="0" applyNumberFormat="1" applyFont="1" applyFill="1" applyBorder="1" applyAlignment="1">
      <alignment horizontal="right" vertical="center"/>
    </xf>
    <xf numFmtId="165" fontId="25" fillId="4" borderId="6" xfId="0" applyNumberFormat="1" applyFont="1" applyFill="1" applyBorder="1" applyAlignment="1">
      <alignment horizontal="right" vertical="center"/>
    </xf>
    <xf numFmtId="0" fontId="23" fillId="6" borderId="0" xfId="0" applyFont="1" applyFill="1" applyAlignment="1">
      <alignment horizontal="left" vertical="center" indent="1"/>
    </xf>
    <xf numFmtId="0" fontId="26" fillId="5" borderId="0" xfId="0" applyFont="1" applyFill="1" applyAlignment="1">
      <alignment horizontal="left" vertical="center" indent="1"/>
    </xf>
    <xf numFmtId="0" fontId="18" fillId="4" borderId="7" xfId="0" applyFont="1" applyFill="1" applyBorder="1" applyAlignment="1">
      <alignment horizontal="left" vertical="center"/>
    </xf>
    <xf numFmtId="164" fontId="18" fillId="4" borderId="7" xfId="0" applyNumberFormat="1" applyFont="1" applyFill="1" applyBorder="1" applyAlignment="1">
      <alignment horizontal="right" vertical="center"/>
    </xf>
    <xf numFmtId="0" fontId="3" fillId="4" borderId="7" xfId="0" applyFont="1" applyFill="1" applyBorder="1" applyAlignment="1">
      <alignment vertical="center"/>
    </xf>
    <xf numFmtId="165" fontId="8" fillId="4" borderId="7" xfId="0" applyNumberFormat="1" applyFont="1" applyFill="1" applyBorder="1" applyAlignment="1">
      <alignment horizontal="right" vertical="center"/>
    </xf>
    <xf numFmtId="0" fontId="10" fillId="4" borderId="7" xfId="0" applyFont="1" applyFill="1" applyBorder="1" applyAlignment="1">
      <alignment horizontal="right" vertical="center"/>
    </xf>
    <xf numFmtId="0" fontId="29" fillId="7" borderId="0" xfId="0" applyFont="1" applyFill="1" applyAlignment="1">
      <alignment horizontal="right" vertical="center"/>
    </xf>
    <xf numFmtId="165" fontId="30" fillId="6" borderId="0" xfId="0" applyNumberFormat="1" applyFont="1" applyFill="1" applyAlignment="1">
      <alignment horizontal="right" vertical="center"/>
    </xf>
    <xf numFmtId="0" fontId="29" fillId="4" borderId="0" xfId="0" applyFont="1" applyFill="1" applyAlignment="1">
      <alignment horizontal="right" vertical="center"/>
    </xf>
    <xf numFmtId="0" fontId="31" fillId="4" borderId="0" xfId="0" applyFont="1" applyFill="1" applyAlignment="1">
      <alignment horizontal="left" vertical="center" indent="1"/>
    </xf>
    <xf numFmtId="0" fontId="23" fillId="4" borderId="0" xfId="0" applyFont="1" applyFill="1" applyAlignment="1">
      <alignment horizontal="left" vertical="center"/>
    </xf>
    <xf numFmtId="165" fontId="23" fillId="4" borderId="0" xfId="0" applyNumberFormat="1" applyFont="1" applyFill="1" applyAlignment="1">
      <alignment horizontal="right" vertical="center"/>
    </xf>
    <xf numFmtId="0" fontId="23" fillId="7" borderId="0" xfId="0" applyFont="1" applyFill="1" applyAlignment="1">
      <alignment horizontal="left" vertical="center"/>
    </xf>
    <xf numFmtId="165" fontId="23" fillId="7" borderId="0" xfId="0" applyNumberFormat="1" applyFont="1" applyFill="1" applyAlignment="1">
      <alignment horizontal="right" vertical="center"/>
    </xf>
    <xf numFmtId="0" fontId="0" fillId="8" borderId="0" xfId="0" applyFill="1"/>
    <xf numFmtId="0" fontId="17" fillId="8" borderId="8" xfId="0" applyFont="1" applyFill="1" applyBorder="1" applyAlignment="1">
      <alignment horizontal="left" vertical="center"/>
    </xf>
    <xf numFmtId="0" fontId="17" fillId="8" borderId="8" xfId="0" applyFont="1" applyFill="1" applyBorder="1" applyAlignment="1">
      <alignment horizontal="right" vertical="center"/>
    </xf>
    <xf numFmtId="0" fontId="33" fillId="9" borderId="0" xfId="0" applyFont="1" applyFill="1" applyAlignment="1">
      <alignment horizontal="left" vertical="center"/>
    </xf>
    <xf numFmtId="0" fontId="34" fillId="9" borderId="0" xfId="0" applyFont="1" applyFill="1" applyAlignment="1">
      <alignment horizontal="right" vertical="center"/>
    </xf>
    <xf numFmtId="0" fontId="0" fillId="9" borderId="0" xfId="0" applyFill="1"/>
    <xf numFmtId="166" fontId="5" fillId="7" borderId="0" xfId="0" applyNumberFormat="1" applyFont="1" applyFill="1" applyAlignment="1">
      <alignment horizontal="right" vertical="center"/>
    </xf>
    <xf numFmtId="166" fontId="3" fillId="5" borderId="2" xfId="0" applyNumberFormat="1" applyFont="1" applyFill="1" applyBorder="1" applyAlignment="1">
      <alignment horizontal="right" vertical="center"/>
    </xf>
    <xf numFmtId="0" fontId="7" fillId="5" borderId="2" xfId="0" applyFont="1" applyFill="1" applyBorder="1" applyAlignment="1">
      <alignment horizontal="left" vertical="center"/>
    </xf>
    <xf numFmtId="166" fontId="5" fillId="4" borderId="0" xfId="0" applyNumberFormat="1" applyFont="1" applyFill="1" applyAlignment="1">
      <alignment horizontal="right" vertical="center"/>
    </xf>
    <xf numFmtId="0" fontId="23" fillId="6" borderId="0" xfId="0" applyFont="1" applyFill="1" applyAlignment="1">
      <alignment horizontal="left" vertical="center"/>
    </xf>
    <xf numFmtId="166" fontId="31" fillId="6" borderId="0" xfId="0" applyNumberFormat="1" applyFont="1" applyFill="1" applyAlignment="1">
      <alignment horizontal="right" vertical="center"/>
    </xf>
    <xf numFmtId="0" fontId="3" fillId="6" borderId="0" xfId="0" applyFont="1" applyFill="1" applyAlignment="1">
      <alignment vertical="center"/>
    </xf>
    <xf numFmtId="166" fontId="31" fillId="7" borderId="0" xfId="0" applyNumberFormat="1" applyFont="1" applyFill="1" applyAlignment="1">
      <alignment horizontal="right" vertical="center"/>
    </xf>
    <xf numFmtId="0" fontId="10" fillId="4" borderId="0" xfId="0" applyFont="1" applyFill="1" applyAlignment="1">
      <alignment horizontal="left" vertical="center"/>
    </xf>
    <xf numFmtId="0" fontId="9" fillId="4" borderId="0" xfId="0" applyFont="1" applyFill="1" applyAlignment="1">
      <alignment horizontal="left" vertical="center" indent="1"/>
    </xf>
    <xf numFmtId="0" fontId="12" fillId="4" borderId="0" xfId="0" applyFont="1" applyFill="1" applyAlignment="1">
      <alignment horizontal="left" vertical="top" wrapText="1"/>
    </xf>
    <xf numFmtId="0" fontId="6" fillId="4" borderId="1" xfId="0" applyFont="1" applyFill="1" applyBorder="1" applyAlignment="1">
      <alignment horizontal="left" vertical="center"/>
    </xf>
    <xf numFmtId="0" fontId="28" fillId="6" borderId="0" xfId="0" applyFont="1" applyFill="1" applyAlignment="1">
      <alignment horizontal="left" vertical="center" indent="1"/>
    </xf>
    <xf numFmtId="165" fontId="27" fillId="5" borderId="0" xfId="0" applyNumberFormat="1" applyFont="1" applyFill="1" applyAlignment="1">
      <alignment horizontal="right" vertical="center" indent="1"/>
    </xf>
    <xf numFmtId="0" fontId="15" fillId="5" borderId="0" xfId="0" applyFont="1" applyFill="1" applyAlignment="1">
      <alignment horizontal="left" vertical="center" indent="1"/>
    </xf>
    <xf numFmtId="164" fontId="14" fillId="6" borderId="4" xfId="0" applyNumberFormat="1" applyFont="1" applyFill="1" applyBorder="1" applyAlignment="1">
      <alignment horizontal="left" vertical="center" indent="1"/>
    </xf>
    <xf numFmtId="165" fontId="14" fillId="6" borderId="4" xfId="0" applyNumberFormat="1" applyFont="1" applyFill="1" applyBorder="1" applyAlignment="1">
      <alignment horizontal="left" vertical="center" indent="1"/>
    </xf>
    <xf numFmtId="165" fontId="14" fillId="5" borderId="4" xfId="0" applyNumberFormat="1" applyFont="1" applyFill="1" applyBorder="1" applyAlignment="1">
      <alignment horizontal="left" vertical="center" indent="1"/>
    </xf>
    <xf numFmtId="0" fontId="11" fillId="2" borderId="0" xfId="0" applyFont="1" applyFill="1" applyAlignment="1">
      <alignment horizontal="left" vertical="center"/>
    </xf>
    <xf numFmtId="0" fontId="2" fillId="2" borderId="0" xfId="0" applyFont="1" applyFill="1" applyAlignment="1">
      <alignment horizontal="left" vertical="center"/>
    </xf>
    <xf numFmtId="0" fontId="12" fillId="4" borderId="0" xfId="0" applyFont="1" applyFill="1" applyAlignment="1">
      <alignment horizontal="left" vertical="center" wrapText="1"/>
    </xf>
    <xf numFmtId="0" fontId="13" fillId="2" borderId="0" xfId="0" applyFont="1" applyFill="1" applyAlignment="1">
      <alignment horizontal="left" vertical="center"/>
    </xf>
    <xf numFmtId="0" fontId="10" fillId="6" borderId="3" xfId="0" applyFont="1" applyFill="1" applyBorder="1" applyAlignment="1">
      <alignment horizontal="left" vertical="center" indent="1"/>
    </xf>
    <xf numFmtId="0" fontId="10" fillId="5" borderId="3" xfId="0" applyFont="1" applyFill="1" applyBorder="1" applyAlignment="1">
      <alignment horizontal="left" vertical="center" indent="1"/>
    </xf>
    <xf numFmtId="0" fontId="1" fillId="2" borderId="0" xfId="0" applyFont="1" applyFill="1" applyAlignment="1">
      <alignment horizontal="left" vertical="center"/>
    </xf>
    <xf numFmtId="0" fontId="21" fillId="4" borderId="0" xfId="0" applyFont="1" applyFill="1" applyAlignment="1">
      <alignment horizontal="left" vertical="top" wrapText="1"/>
    </xf>
    <xf numFmtId="0" fontId="35" fillId="5" borderId="0" xfId="0" applyFont="1" applyFill="1" applyAlignment="1">
      <alignment horizontal="left" vertical="top" wrapText="1"/>
    </xf>
    <xf numFmtId="0" fontId="36" fillId="5" borderId="0" xfId="0" applyFont="1" applyFill="1" applyAlignment="1">
      <alignment horizontal="left" vertical="top" wrapText="1"/>
    </xf>
  </cellXfs>
  <cellStyles count="1">
    <cellStyle name="Normal" xfId="0" builtinId="0"/>
  </cellStyles>
  <dxfs count="13">
    <dxf>
      <font>
        <b/>
        <sz val="10"/>
        <color rgb="FF931318"/>
        <name val="Calibri"/>
        <charset val="1"/>
      </font>
    </dxf>
    <dxf>
      <font>
        <b/>
        <sz val="10"/>
        <color rgb="FF026C58"/>
        <name val="Calibri"/>
        <charset val="1"/>
      </font>
    </dxf>
    <dxf>
      <font>
        <b/>
        <sz val="22"/>
        <color rgb="FF931318"/>
        <name val="Calibri"/>
        <charset val="1"/>
      </font>
    </dxf>
    <dxf>
      <font>
        <b/>
        <sz val="22"/>
        <color rgb="FF026C58"/>
        <name val="Calibri"/>
        <charset val="1"/>
      </font>
    </dxf>
    <dxf>
      <font>
        <b/>
        <sz val="15"/>
        <color rgb="FF931318"/>
        <name val="Calibri"/>
        <charset val="1"/>
      </font>
    </dxf>
    <dxf>
      <font>
        <b/>
        <sz val="15"/>
        <color rgb="FF026C58"/>
        <name val="Calibri"/>
        <charset val="1"/>
      </font>
    </dxf>
    <dxf>
      <font>
        <b/>
        <sz val="10"/>
        <color rgb="FFA15B3F"/>
        <name val="Calibri"/>
        <charset val="1"/>
      </font>
    </dxf>
    <dxf>
      <font>
        <b/>
        <sz val="10"/>
        <color rgb="FF026C58"/>
        <name val="Calibri"/>
        <charset val="1"/>
      </font>
    </dxf>
    <dxf>
      <font>
        <b/>
        <sz val="10"/>
        <color rgb="FF931318"/>
        <name val="Calibri"/>
        <charset val="1"/>
      </font>
    </dxf>
    <dxf>
      <font>
        <b/>
        <sz val="10"/>
        <color rgb="FF931318"/>
        <name val="Calibri"/>
        <charset val="1"/>
      </font>
    </dxf>
    <dxf>
      <font>
        <b/>
        <sz val="10"/>
        <color rgb="FF026C58"/>
        <name val="Calibri"/>
        <charset val="1"/>
      </font>
    </dxf>
    <dxf>
      <font>
        <b/>
        <i/>
        <sz val="10"/>
        <color rgb="FFA15B3F"/>
        <name val="Calibri"/>
        <charset val="1"/>
      </font>
    </dxf>
    <dxf>
      <font>
        <i/>
        <sz val="10"/>
        <color rgb="FF026C58"/>
        <name val="Calibri"/>
        <charset val="1"/>
      </font>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31318"/>
      <rgbColor rgb="FF008000"/>
      <rgbColor rgb="FF000080"/>
      <rgbColor rgb="FF808000"/>
      <rgbColor rgb="FF800080"/>
      <rgbColor rgb="FF026C58"/>
      <rgbColor rgb="FFB9BCE0"/>
      <rgbColor rgb="FF888888"/>
      <rgbColor rgb="FF9999FF"/>
      <rgbColor rgb="FFA15B3F"/>
      <rgbColor rgb="FFF4F5FA"/>
      <rgbColor rgb="FFDCE6F5"/>
      <rgbColor rgb="FF660066"/>
      <rgbColor rgb="FFF88C61"/>
      <rgbColor rgb="FF0066CC"/>
      <rgbColor rgb="FFCCCCFF"/>
      <rgbColor rgb="FF000080"/>
      <rgbColor rgb="FFFF00FF"/>
      <rgbColor rgb="FFFFFF00"/>
      <rgbColor rgb="FF00FFFF"/>
      <rgbColor rgb="FF800080"/>
      <rgbColor rgb="FF800000"/>
      <rgbColor rgb="FF008080"/>
      <rgbColor rgb="FF0000FF"/>
      <rgbColor rgb="FF00CCFF"/>
      <rgbColor rgb="FFF0F2FA"/>
      <rgbColor rgb="FFE8EAF4"/>
      <rgbColor rgb="FFFEE8DF"/>
      <rgbColor rgb="FF99CCFF"/>
      <rgbColor rgb="FFFF99CC"/>
      <rgbColor rgb="FFCC99FF"/>
      <rgbColor rgb="FFFBBAA0"/>
      <rgbColor rgb="FF3366FF"/>
      <rgbColor rgb="FF33CCCC"/>
      <rgbColor rgb="FF99CC00"/>
      <rgbColor rgb="FFFFCC00"/>
      <rgbColor rgb="FFFF9900"/>
      <rgbColor rgb="FFFF6600"/>
      <rgbColor rgb="FF5280CB"/>
      <rgbColor rgb="FF8891BB"/>
      <rgbColor rgb="FF355383"/>
      <rgbColor rgb="FF339966"/>
      <rgbColor rgb="FF003300"/>
      <rgbColor rgb="FF333300"/>
      <rgbColor rgb="FF993300"/>
      <rgbColor rgb="FF993366"/>
      <rgbColor rgb="FF272D76"/>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0</xdr:colOff>
      <xdr:row>1</xdr:row>
      <xdr:rowOff>0</xdr:rowOff>
    </xdr:from>
    <xdr:ext cx="1390650" cy="285750"/>
    <xdr:pic>
      <xdr:nvPicPr>
        <xdr:cNvPr id="2" name="SU NSW logo" descr="Scripture Union New South Wales">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0" y="0"/>
          <a:ext cx="1390650" cy="285750"/>
        </a:xfrm>
        <a:prstGeom prst="rect">
          <a:avLst/>
        </a:prstGeom>
      </xdr:spPr>
    </xdr:pic>
    <xdr:clientData/>
  </xdr:one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88C61"/>
    <pageSetUpPr fitToPage="1"/>
  </sheetPr>
  <dimension ref="A1:D79"/>
  <sheetViews>
    <sheetView showGridLines="0" zoomScaleNormal="100" workbookViewId="0">
      <pane ySplit="4" topLeftCell="A8" activePane="bottomLeft" state="frozen"/>
      <selection pane="bottomLeft" activeCell="F11" sqref="F11"/>
    </sheetView>
  </sheetViews>
  <sheetFormatPr defaultColWidth="8.7109375" defaultRowHeight="15" x14ac:dyDescent="0.25"/>
  <cols>
    <col min="1" max="1" width="2" customWidth="1"/>
    <col min="2" max="2" width="5" customWidth="1"/>
    <col min="3" max="3" width="104" customWidth="1"/>
    <col min="4" max="4" width="2" customWidth="1"/>
  </cols>
  <sheetData>
    <row r="1" spans="1:4" ht="9.75" customHeight="1" x14ac:dyDescent="0.25">
      <c r="A1" s="3"/>
      <c r="B1" s="3"/>
      <c r="C1" s="3"/>
      <c r="D1" s="3"/>
    </row>
    <row r="2" spans="1:4" ht="30" customHeight="1" x14ac:dyDescent="0.25">
      <c r="A2" s="3"/>
      <c r="B2" s="4" t="s">
        <v>0</v>
      </c>
      <c r="C2" s="3"/>
      <c r="D2" s="3"/>
    </row>
    <row r="3" spans="1:4" ht="19.5" customHeight="1" x14ac:dyDescent="0.25">
      <c r="A3" s="3"/>
      <c r="B3" s="2" t="s">
        <v>1</v>
      </c>
      <c r="C3" s="3"/>
      <c r="D3" s="3"/>
    </row>
    <row r="4" spans="1:4" ht="3.75" customHeight="1" x14ac:dyDescent="0.25">
      <c r="A4" s="5"/>
      <c r="B4" s="5"/>
      <c r="C4" s="5"/>
      <c r="D4" s="5"/>
    </row>
    <row r="5" spans="1:4" ht="9.75" customHeight="1" x14ac:dyDescent="0.25">
      <c r="A5" s="6"/>
      <c r="B5" s="6"/>
      <c r="C5" s="6"/>
      <c r="D5" s="6"/>
    </row>
    <row r="6" spans="1:4" ht="47.25" customHeight="1" x14ac:dyDescent="0.25">
      <c r="A6" s="6"/>
      <c r="B6" s="6"/>
      <c r="C6" s="7" t="s">
        <v>2</v>
      </c>
      <c r="D6" s="6"/>
    </row>
    <row r="7" spans="1:4" ht="6" customHeight="1" x14ac:dyDescent="0.25">
      <c r="A7" s="6"/>
      <c r="B7" s="6"/>
      <c r="C7" s="6"/>
      <c r="D7" s="6"/>
    </row>
    <row r="8" spans="1:4" ht="19.5" customHeight="1" x14ac:dyDescent="0.25">
      <c r="A8" s="8"/>
      <c r="B8" s="8"/>
      <c r="C8" s="9" t="s">
        <v>3</v>
      </c>
      <c r="D8" s="8"/>
    </row>
    <row r="9" spans="1:4" ht="33" customHeight="1" x14ac:dyDescent="0.25">
      <c r="A9" s="8"/>
      <c r="B9" s="8"/>
      <c r="C9" s="108" t="s">
        <v>161</v>
      </c>
      <c r="D9" s="8"/>
    </row>
    <row r="10" spans="1:4" ht="33" customHeight="1" x14ac:dyDescent="0.25">
      <c r="A10" s="8"/>
      <c r="B10" s="8"/>
      <c r="C10" s="10" t="s">
        <v>4</v>
      </c>
      <c r="D10" s="8"/>
    </row>
    <row r="11" spans="1:4" ht="33" customHeight="1" x14ac:dyDescent="0.25">
      <c r="A11" s="8"/>
      <c r="B11" s="8"/>
      <c r="C11" s="107" t="s">
        <v>5</v>
      </c>
      <c r="D11" s="8"/>
    </row>
    <row r="12" spans="1:4" ht="22.5" customHeight="1" x14ac:dyDescent="0.25">
      <c r="A12" s="8"/>
      <c r="B12" s="8"/>
      <c r="C12" s="108" t="s">
        <v>162</v>
      </c>
      <c r="D12" s="8"/>
    </row>
    <row r="13" spans="1:4" ht="6" customHeight="1" x14ac:dyDescent="0.25">
      <c r="A13" s="6"/>
      <c r="B13" s="6"/>
      <c r="C13" s="6"/>
      <c r="D13" s="6"/>
    </row>
    <row r="14" spans="1:4" x14ac:dyDescent="0.25">
      <c r="A14" s="6"/>
      <c r="B14" s="6"/>
      <c r="C14" s="6"/>
      <c r="D14" s="6"/>
    </row>
    <row r="15" spans="1:4" ht="24" customHeight="1" x14ac:dyDescent="0.25">
      <c r="A15" s="6"/>
      <c r="B15" s="1" t="s">
        <v>6</v>
      </c>
      <c r="C15" s="11"/>
      <c r="D15" s="6"/>
    </row>
    <row r="16" spans="1:4" ht="18" customHeight="1" x14ac:dyDescent="0.25">
      <c r="A16" s="6"/>
      <c r="B16" s="6"/>
      <c r="C16" s="12" t="s">
        <v>7</v>
      </c>
      <c r="D16" s="6"/>
    </row>
    <row r="17" spans="1:4" ht="18" customHeight="1" x14ac:dyDescent="0.25">
      <c r="A17" s="6"/>
      <c r="B17" s="6"/>
      <c r="C17" s="13" t="s">
        <v>8</v>
      </c>
      <c r="D17" s="6"/>
    </row>
    <row r="18" spans="1:4" ht="18" customHeight="1" x14ac:dyDescent="0.25">
      <c r="A18" s="6"/>
      <c r="B18" s="6"/>
      <c r="C18" s="13" t="s">
        <v>9</v>
      </c>
      <c r="D18" s="6"/>
    </row>
    <row r="19" spans="1:4" ht="18" customHeight="1" x14ac:dyDescent="0.25">
      <c r="A19" s="6"/>
      <c r="B19" s="6"/>
      <c r="C19" s="13" t="s">
        <v>10</v>
      </c>
      <c r="D19" s="6"/>
    </row>
    <row r="20" spans="1:4" ht="3.75" customHeight="1" x14ac:dyDescent="0.25">
      <c r="A20" s="6"/>
      <c r="B20" s="6"/>
      <c r="C20" s="6"/>
      <c r="D20" s="6"/>
    </row>
    <row r="21" spans="1:4" x14ac:dyDescent="0.25">
      <c r="A21" s="6"/>
      <c r="B21" s="6"/>
      <c r="C21" s="6"/>
      <c r="D21" s="6"/>
    </row>
    <row r="22" spans="1:4" ht="24" customHeight="1" x14ac:dyDescent="0.25">
      <c r="A22" s="6"/>
      <c r="B22" s="1" t="s">
        <v>11</v>
      </c>
      <c r="C22" s="11"/>
      <c r="D22" s="6"/>
    </row>
    <row r="23" spans="1:4" ht="33" customHeight="1" x14ac:dyDescent="0.25">
      <c r="A23" s="6"/>
      <c r="B23" s="6"/>
      <c r="C23" s="12" t="s">
        <v>12</v>
      </c>
      <c r="D23" s="6"/>
    </row>
    <row r="24" spans="1:4" ht="18" customHeight="1" x14ac:dyDescent="0.25">
      <c r="A24" s="6"/>
      <c r="B24" s="6"/>
      <c r="C24" s="12" t="s">
        <v>13</v>
      </c>
      <c r="D24" s="6"/>
    </row>
    <row r="25" spans="1:4" ht="3.75" customHeight="1" x14ac:dyDescent="0.25">
      <c r="A25" s="6"/>
      <c r="B25" s="6"/>
      <c r="C25" s="6"/>
      <c r="D25" s="6"/>
    </row>
    <row r="26" spans="1:4" x14ac:dyDescent="0.25">
      <c r="A26" s="6"/>
      <c r="B26" s="6"/>
      <c r="C26" s="6"/>
      <c r="D26" s="6"/>
    </row>
    <row r="27" spans="1:4" ht="24" customHeight="1" x14ac:dyDescent="0.25">
      <c r="A27" s="6"/>
      <c r="B27" s="1" t="s">
        <v>14</v>
      </c>
      <c r="C27" s="11"/>
      <c r="D27" s="6"/>
    </row>
    <row r="28" spans="1:4" ht="20.25" customHeight="1" x14ac:dyDescent="0.25">
      <c r="A28" s="6"/>
      <c r="B28" s="14" t="s">
        <v>15</v>
      </c>
      <c r="C28" s="12" t="s">
        <v>16</v>
      </c>
      <c r="D28" s="6"/>
    </row>
    <row r="29" spans="1:4" ht="34.5" customHeight="1" x14ac:dyDescent="0.25">
      <c r="A29" s="6"/>
      <c r="B29" s="14" t="s">
        <v>17</v>
      </c>
      <c r="C29" s="12" t="s">
        <v>18</v>
      </c>
      <c r="D29" s="6"/>
    </row>
    <row r="30" spans="1:4" ht="20.25" customHeight="1" x14ac:dyDescent="0.25">
      <c r="A30" s="6"/>
      <c r="B30" s="14" t="s">
        <v>19</v>
      </c>
      <c r="C30" s="12" t="s">
        <v>20</v>
      </c>
      <c r="D30" s="6"/>
    </row>
    <row r="31" spans="1:4" ht="18" customHeight="1" x14ac:dyDescent="0.25">
      <c r="A31" s="6"/>
      <c r="B31" s="6"/>
      <c r="C31" s="15" t="s">
        <v>21</v>
      </c>
      <c r="D31" s="6"/>
    </row>
    <row r="32" spans="1:4" ht="18" customHeight="1" x14ac:dyDescent="0.25">
      <c r="A32" s="6"/>
      <c r="B32" s="6"/>
      <c r="C32" s="15" t="s">
        <v>22</v>
      </c>
      <c r="D32" s="6"/>
    </row>
    <row r="33" spans="1:4" ht="47.25" customHeight="1" x14ac:dyDescent="0.25">
      <c r="A33" s="6"/>
      <c r="B33" s="6"/>
      <c r="C33" s="15" t="s">
        <v>23</v>
      </c>
      <c r="D33" s="6"/>
    </row>
    <row r="34" spans="1:4" ht="34.5" customHeight="1" x14ac:dyDescent="0.25">
      <c r="A34" s="6"/>
      <c r="B34" s="14" t="s">
        <v>24</v>
      </c>
      <c r="C34" s="12" t="s">
        <v>25</v>
      </c>
      <c r="D34" s="6"/>
    </row>
    <row r="35" spans="1:4" ht="34.5" customHeight="1" x14ac:dyDescent="0.25">
      <c r="A35" s="6"/>
      <c r="B35" s="14" t="s">
        <v>26</v>
      </c>
      <c r="C35" s="12" t="s">
        <v>27</v>
      </c>
      <c r="D35" s="6"/>
    </row>
    <row r="36" spans="1:4" ht="20.25" customHeight="1" x14ac:dyDescent="0.25">
      <c r="A36" s="6"/>
      <c r="B36" s="14" t="s">
        <v>28</v>
      </c>
      <c r="C36" s="12" t="s">
        <v>29</v>
      </c>
      <c r="D36" s="6"/>
    </row>
    <row r="37" spans="1:4" ht="18" customHeight="1" x14ac:dyDescent="0.25">
      <c r="A37" s="6"/>
      <c r="B37" s="6"/>
      <c r="C37" s="15" t="s">
        <v>30</v>
      </c>
      <c r="D37" s="6"/>
    </row>
    <row r="38" spans="1:4" ht="18" customHeight="1" x14ac:dyDescent="0.25">
      <c r="A38" s="6"/>
      <c r="B38" s="6"/>
      <c r="C38" s="15" t="s">
        <v>31</v>
      </c>
      <c r="D38" s="6"/>
    </row>
    <row r="39" spans="1:4" ht="33" customHeight="1" x14ac:dyDescent="0.25">
      <c r="A39" s="6"/>
      <c r="B39" s="6"/>
      <c r="C39" s="15" t="s">
        <v>32</v>
      </c>
      <c r="D39" s="6"/>
    </row>
    <row r="40" spans="1:4" ht="49.5" customHeight="1" x14ac:dyDescent="0.25">
      <c r="A40" s="6"/>
      <c r="B40" s="14" t="s">
        <v>33</v>
      </c>
      <c r="C40" s="12" t="s">
        <v>34</v>
      </c>
      <c r="D40" s="6"/>
    </row>
    <row r="41" spans="1:4" ht="34.5" customHeight="1" x14ac:dyDescent="0.25">
      <c r="A41" s="6"/>
      <c r="B41" s="14" t="s">
        <v>35</v>
      </c>
      <c r="C41" s="12" t="s">
        <v>36</v>
      </c>
      <c r="D41" s="6"/>
    </row>
    <row r="42" spans="1:4" ht="34.5" customHeight="1" x14ac:dyDescent="0.25">
      <c r="A42" s="6"/>
      <c r="B42" s="14" t="s">
        <v>37</v>
      </c>
      <c r="C42" s="12" t="s">
        <v>38</v>
      </c>
      <c r="D42" s="6"/>
    </row>
    <row r="43" spans="1:4" ht="3.75" customHeight="1" x14ac:dyDescent="0.25">
      <c r="A43" s="6"/>
      <c r="B43" s="6"/>
      <c r="C43" s="6"/>
      <c r="D43" s="6"/>
    </row>
    <row r="44" spans="1:4" x14ac:dyDescent="0.25">
      <c r="A44" s="6"/>
      <c r="B44" s="6"/>
      <c r="C44" s="6"/>
      <c r="D44" s="6"/>
    </row>
    <row r="45" spans="1:4" ht="24" customHeight="1" x14ac:dyDescent="0.25">
      <c r="A45" s="6"/>
      <c r="B45" s="1" t="s">
        <v>39</v>
      </c>
      <c r="C45" s="11"/>
      <c r="D45" s="6"/>
    </row>
    <row r="46" spans="1:4" ht="33" customHeight="1" x14ac:dyDescent="0.25">
      <c r="A46" s="6"/>
      <c r="B46" s="6"/>
      <c r="C46" s="12" t="s">
        <v>40</v>
      </c>
      <c r="D46" s="6"/>
    </row>
    <row r="47" spans="1:4" ht="33" customHeight="1" x14ac:dyDescent="0.25">
      <c r="A47" s="6"/>
      <c r="B47" s="6"/>
      <c r="C47" s="12" t="s">
        <v>41</v>
      </c>
      <c r="D47" s="6"/>
    </row>
    <row r="48" spans="1:4" ht="33" customHeight="1" x14ac:dyDescent="0.25">
      <c r="A48" s="6"/>
      <c r="B48" s="6"/>
      <c r="C48" s="12" t="s">
        <v>42</v>
      </c>
      <c r="D48" s="6"/>
    </row>
    <row r="49" spans="1:4" ht="3.75" customHeight="1" x14ac:dyDescent="0.25">
      <c r="A49" s="6"/>
      <c r="B49" s="6"/>
      <c r="C49" s="6"/>
      <c r="D49" s="6"/>
    </row>
    <row r="50" spans="1:4" x14ac:dyDescent="0.25">
      <c r="A50" s="6"/>
      <c r="B50" s="6"/>
      <c r="C50" s="6"/>
      <c r="D50" s="6"/>
    </row>
    <row r="51" spans="1:4" ht="24" customHeight="1" x14ac:dyDescent="0.25">
      <c r="A51" s="6"/>
      <c r="B51" s="1" t="s">
        <v>43</v>
      </c>
      <c r="C51" s="11"/>
      <c r="D51" s="6"/>
    </row>
    <row r="52" spans="1:4" ht="47.25" customHeight="1" x14ac:dyDescent="0.25">
      <c r="A52" s="6"/>
      <c r="B52" s="6"/>
      <c r="C52" s="12" t="s">
        <v>44</v>
      </c>
      <c r="D52" s="6"/>
    </row>
    <row r="53" spans="1:4" ht="3.75" customHeight="1" x14ac:dyDescent="0.25">
      <c r="A53" s="6"/>
      <c r="B53" s="6"/>
      <c r="C53" s="6"/>
      <c r="D53" s="6"/>
    </row>
    <row r="54" spans="1:4" x14ac:dyDescent="0.25">
      <c r="A54" s="6"/>
      <c r="B54" s="6"/>
      <c r="C54" s="6"/>
      <c r="D54" s="6"/>
    </row>
    <row r="55" spans="1:4" ht="24" customHeight="1" x14ac:dyDescent="0.25">
      <c r="A55" s="6"/>
      <c r="B55" s="1" t="s">
        <v>45</v>
      </c>
      <c r="C55" s="11"/>
      <c r="D55" s="6"/>
    </row>
    <row r="56" spans="1:4" ht="18" customHeight="1" x14ac:dyDescent="0.25">
      <c r="A56" s="6"/>
      <c r="B56" s="6"/>
      <c r="C56" s="13" t="s">
        <v>46</v>
      </c>
      <c r="D56" s="6"/>
    </row>
    <row r="57" spans="1:4" ht="18" customHeight="1" x14ac:dyDescent="0.25">
      <c r="A57" s="6"/>
      <c r="B57" s="6"/>
      <c r="C57" s="13" t="s">
        <v>47</v>
      </c>
      <c r="D57" s="6"/>
    </row>
    <row r="58" spans="1:4" ht="18" customHeight="1" x14ac:dyDescent="0.25">
      <c r="A58" s="6"/>
      <c r="B58" s="6"/>
      <c r="C58" s="13" t="s">
        <v>48</v>
      </c>
      <c r="D58" s="6"/>
    </row>
    <row r="59" spans="1:4" ht="18" customHeight="1" x14ac:dyDescent="0.25">
      <c r="A59" s="6"/>
      <c r="B59" s="6"/>
      <c r="C59" s="13" t="s">
        <v>49</v>
      </c>
      <c r="D59" s="6"/>
    </row>
    <row r="60" spans="1:4" ht="6" customHeight="1" x14ac:dyDescent="0.25">
      <c r="A60" s="6"/>
      <c r="B60" s="6"/>
      <c r="C60" s="6"/>
      <c r="D60" s="6"/>
    </row>
    <row r="61" spans="1:4" x14ac:dyDescent="0.25">
      <c r="A61" s="6"/>
      <c r="B61" s="6"/>
      <c r="C61" s="6"/>
      <c r="D61" s="6"/>
    </row>
    <row r="62" spans="1:4" ht="24" customHeight="1" x14ac:dyDescent="0.25">
      <c r="A62" s="6"/>
      <c r="B62" s="1" t="s">
        <v>50</v>
      </c>
      <c r="C62" s="11"/>
      <c r="D62" s="6"/>
    </row>
    <row r="63" spans="1:4" ht="47.25" customHeight="1" x14ac:dyDescent="0.25">
      <c r="A63" s="6"/>
      <c r="B63" s="6"/>
      <c r="C63" s="12" t="s">
        <v>51</v>
      </c>
      <c r="D63" s="6"/>
    </row>
    <row r="64" spans="1:4" ht="16.5" customHeight="1" x14ac:dyDescent="0.25">
      <c r="A64" s="6"/>
      <c r="B64" s="6"/>
      <c r="C64" s="16" t="s">
        <v>52</v>
      </c>
      <c r="D64" s="6"/>
    </row>
    <row r="65" spans="1:4" ht="45.75" customHeight="1" x14ac:dyDescent="0.25">
      <c r="A65" s="6"/>
      <c r="B65" s="6"/>
      <c r="C65" s="17"/>
      <c r="D65" s="6"/>
    </row>
    <row r="66" spans="1:4" ht="16.5" customHeight="1" x14ac:dyDescent="0.25">
      <c r="A66" s="6"/>
      <c r="B66" s="6"/>
      <c r="C66" s="16" t="s">
        <v>53</v>
      </c>
      <c r="D66" s="6"/>
    </row>
    <row r="67" spans="1:4" ht="45.75" customHeight="1" x14ac:dyDescent="0.25">
      <c r="A67" s="6"/>
      <c r="B67" s="6"/>
      <c r="C67" s="17"/>
      <c r="D67" s="6"/>
    </row>
    <row r="68" spans="1:4" ht="16.5" customHeight="1" x14ac:dyDescent="0.25">
      <c r="A68" s="6"/>
      <c r="B68" s="6"/>
      <c r="C68" s="16" t="s">
        <v>54</v>
      </c>
      <c r="D68" s="6"/>
    </row>
    <row r="69" spans="1:4" ht="45.75" customHeight="1" x14ac:dyDescent="0.25">
      <c r="A69" s="6"/>
      <c r="B69" s="6"/>
      <c r="C69" s="17"/>
      <c r="D69" s="6"/>
    </row>
    <row r="70" spans="1:4" ht="18" customHeight="1" x14ac:dyDescent="0.25">
      <c r="A70" s="6"/>
      <c r="B70" s="6"/>
      <c r="C70" s="18" t="s">
        <v>55</v>
      </c>
      <c r="D70" s="6"/>
    </row>
    <row r="71" spans="1:4" ht="6" customHeight="1" x14ac:dyDescent="0.25">
      <c r="A71" s="6"/>
      <c r="B71" s="6"/>
      <c r="C71" s="6"/>
      <c r="D71" s="6"/>
    </row>
    <row r="72" spans="1:4" x14ac:dyDescent="0.25">
      <c r="A72" s="6"/>
      <c r="B72" s="6"/>
      <c r="C72" s="6"/>
      <c r="D72" s="6"/>
    </row>
    <row r="73" spans="1:4" ht="24" customHeight="1" x14ac:dyDescent="0.25">
      <c r="A73" s="6"/>
      <c r="B73" s="1" t="s">
        <v>56</v>
      </c>
      <c r="C73" s="11"/>
      <c r="D73" s="6"/>
    </row>
    <row r="74" spans="1:4" ht="33" customHeight="1" x14ac:dyDescent="0.25">
      <c r="A74" s="6"/>
      <c r="B74" s="6"/>
      <c r="C74" s="12" t="s">
        <v>57</v>
      </c>
      <c r="D74" s="6"/>
    </row>
    <row r="75" spans="1:4" ht="9.75" customHeight="1" x14ac:dyDescent="0.25">
      <c r="A75" s="6"/>
      <c r="B75" s="6"/>
      <c r="C75" s="6"/>
      <c r="D75" s="6"/>
    </row>
    <row r="76" spans="1:4" ht="18" customHeight="1" x14ac:dyDescent="0.25">
      <c r="A76" s="6"/>
      <c r="B76" s="6"/>
      <c r="C76" s="19" t="s">
        <v>58</v>
      </c>
      <c r="D76" s="6"/>
    </row>
    <row r="77" spans="1:4" x14ac:dyDescent="0.25">
      <c r="A77" s="6"/>
      <c r="B77" s="6"/>
      <c r="C77" s="6"/>
      <c r="D77" s="6"/>
    </row>
    <row r="78" spans="1:4" x14ac:dyDescent="0.25">
      <c r="A78" s="6"/>
      <c r="B78" s="6"/>
      <c r="C78" s="6"/>
      <c r="D78" s="6"/>
    </row>
    <row r="79" spans="1:4" x14ac:dyDescent="0.25">
      <c r="A79" s="6"/>
      <c r="B79" s="6"/>
      <c r="C79" s="6"/>
      <c r="D79" s="6"/>
    </row>
  </sheetData>
  <pageMargins left="0.75" right="0.75" top="1" bottom="1" header="0.511811023622047" footer="0.511811023622047"/>
  <pageSetup fitToHeight="0"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272D76"/>
    <pageSetUpPr fitToPage="1"/>
  </sheetPr>
  <dimension ref="A1:N89"/>
  <sheetViews>
    <sheetView showGridLines="0" tabSelected="1" zoomScaleNormal="100" workbookViewId="0">
      <pane ySplit="4" topLeftCell="A5" activePane="bottomLeft" state="frozen"/>
      <selection pane="bottomLeft"/>
    </sheetView>
  </sheetViews>
  <sheetFormatPr defaultColWidth="8.7109375" defaultRowHeight="15" x14ac:dyDescent="0.25"/>
  <cols>
    <col min="1" max="1" width="2" customWidth="1"/>
    <col min="2" max="2" width="21" customWidth="1"/>
    <col min="3" max="3" width="20" customWidth="1"/>
    <col min="4" max="4" width="10.5703125" customWidth="1"/>
    <col min="5" max="5" width="12" customWidth="1"/>
    <col min="6" max="7" width="12.42578125" customWidth="1"/>
    <col min="8" max="8" width="13" customWidth="1"/>
    <col min="9" max="9" width="2.42578125" customWidth="1"/>
    <col min="10" max="10" width="24" customWidth="1"/>
    <col min="11" max="11" width="11" customWidth="1"/>
    <col min="12" max="12" width="12" customWidth="1"/>
    <col min="13" max="13" width="13" customWidth="1"/>
    <col min="14" max="14" width="2" customWidth="1"/>
  </cols>
  <sheetData>
    <row r="1" spans="1:14" ht="9.75" customHeight="1" x14ac:dyDescent="0.25">
      <c r="A1" s="3"/>
      <c r="B1" s="3"/>
      <c r="C1" s="3"/>
      <c r="D1" s="3"/>
      <c r="E1" s="3"/>
      <c r="F1" s="3"/>
      <c r="G1" s="3"/>
      <c r="H1" s="3"/>
      <c r="I1" s="3"/>
      <c r="J1" s="3"/>
      <c r="K1" s="3"/>
      <c r="L1" s="3"/>
      <c r="M1" s="3"/>
      <c r="N1" s="3"/>
    </row>
    <row r="2" spans="1:14" ht="31.5" customHeight="1" x14ac:dyDescent="0.25">
      <c r="A2" s="3"/>
      <c r="B2" s="99" t="s">
        <v>59</v>
      </c>
      <c r="C2" s="99"/>
      <c r="D2" s="99"/>
      <c r="E2" s="99"/>
      <c r="F2" s="99"/>
      <c r="G2" s="99"/>
      <c r="H2" s="99"/>
      <c r="I2" s="3"/>
      <c r="J2" s="3"/>
      <c r="K2" s="3"/>
      <c r="L2" s="3"/>
      <c r="M2" s="3"/>
      <c r="N2" s="3"/>
    </row>
    <row r="3" spans="1:14" ht="19.5" customHeight="1" x14ac:dyDescent="0.25">
      <c r="A3" s="3"/>
      <c r="B3" s="100" t="s">
        <v>1</v>
      </c>
      <c r="C3" s="100"/>
      <c r="D3" s="100"/>
      <c r="E3" s="100"/>
      <c r="F3" s="100"/>
      <c r="G3" s="100"/>
      <c r="H3" s="100"/>
      <c r="I3" s="3"/>
      <c r="J3" s="3"/>
      <c r="K3" s="3"/>
      <c r="L3" s="3"/>
      <c r="M3" s="3"/>
      <c r="N3" s="3"/>
    </row>
    <row r="4" spans="1:14" ht="3.75" customHeight="1" x14ac:dyDescent="0.25">
      <c r="A4" s="5"/>
      <c r="B4" s="5"/>
      <c r="C4" s="5"/>
      <c r="D4" s="5"/>
      <c r="E4" s="5"/>
      <c r="F4" s="5"/>
      <c r="G4" s="5"/>
      <c r="H4" s="5"/>
      <c r="I4" s="5"/>
      <c r="J4" s="5"/>
      <c r="K4" s="5"/>
      <c r="L4" s="5"/>
      <c r="M4" s="5"/>
      <c r="N4" s="5"/>
    </row>
    <row r="5" spans="1:14" ht="9.75" customHeight="1" x14ac:dyDescent="0.25">
      <c r="A5" s="6"/>
      <c r="B5" s="6"/>
      <c r="C5" s="6"/>
      <c r="D5" s="6"/>
      <c r="E5" s="6"/>
      <c r="F5" s="6"/>
      <c r="G5" s="6"/>
      <c r="H5" s="6"/>
      <c r="I5" s="6"/>
      <c r="J5" s="6"/>
      <c r="K5" s="6"/>
      <c r="L5" s="6"/>
      <c r="M5" s="6"/>
      <c r="N5" s="6"/>
    </row>
    <row r="6" spans="1:14" ht="25.5" customHeight="1" x14ac:dyDescent="0.25">
      <c r="A6" s="6"/>
      <c r="B6" s="20" t="s">
        <v>60</v>
      </c>
      <c r="C6" s="21"/>
      <c r="D6" s="6"/>
      <c r="E6" s="20" t="s">
        <v>61</v>
      </c>
      <c r="F6" s="21"/>
      <c r="G6" s="6"/>
      <c r="H6" s="6"/>
      <c r="I6" s="6"/>
      <c r="J6" s="101" t="s">
        <v>62</v>
      </c>
      <c r="K6" s="101"/>
      <c r="L6" s="101"/>
      <c r="M6" s="101"/>
      <c r="N6" s="6"/>
    </row>
    <row r="7" spans="1:14" ht="25.5" customHeight="1" x14ac:dyDescent="0.25">
      <c r="A7" s="6"/>
      <c r="B7" s="20" t="s">
        <v>63</v>
      </c>
      <c r="C7" s="21"/>
      <c r="D7" s="6"/>
      <c r="E7" s="20" t="s">
        <v>64</v>
      </c>
      <c r="F7" s="21"/>
      <c r="G7" s="6"/>
      <c r="H7" s="6"/>
      <c r="I7" s="6"/>
      <c r="J7" s="101"/>
      <c r="K7" s="101"/>
      <c r="L7" s="101"/>
      <c r="M7" s="101"/>
      <c r="N7" s="6"/>
    </row>
    <row r="8" spans="1:14" ht="7.5" customHeight="1" x14ac:dyDescent="0.25">
      <c r="A8" s="6"/>
      <c r="B8" s="6"/>
      <c r="C8" s="6"/>
      <c r="D8" s="6"/>
      <c r="E8" s="6"/>
      <c r="F8" s="6"/>
      <c r="G8" s="6"/>
      <c r="H8" s="6"/>
      <c r="I8" s="6"/>
      <c r="J8" s="6"/>
      <c r="K8" s="6"/>
      <c r="L8" s="6"/>
      <c r="M8" s="6"/>
      <c r="N8" s="6"/>
    </row>
    <row r="9" spans="1:14" ht="24" customHeight="1" x14ac:dyDescent="0.25">
      <c r="A9" s="6"/>
      <c r="B9" s="102" t="s">
        <v>65</v>
      </c>
      <c r="C9" s="102"/>
      <c r="D9" s="102"/>
      <c r="E9" s="102"/>
      <c r="F9" s="102"/>
      <c r="G9" s="102"/>
      <c r="H9" s="102"/>
      <c r="I9" s="102"/>
      <c r="J9" s="102"/>
      <c r="K9" s="102"/>
      <c r="L9" s="102"/>
      <c r="M9" s="102"/>
      <c r="N9" s="6"/>
    </row>
    <row r="10" spans="1:14" ht="15.75" customHeight="1" x14ac:dyDescent="0.25">
      <c r="A10" s="6"/>
      <c r="B10" s="103" t="s">
        <v>66</v>
      </c>
      <c r="C10" s="103"/>
      <c r="D10" s="103" t="s">
        <v>67</v>
      </c>
      <c r="E10" s="103"/>
      <c r="F10" s="103" t="s">
        <v>68</v>
      </c>
      <c r="G10" s="103"/>
      <c r="H10" s="6"/>
      <c r="I10" s="6"/>
      <c r="J10" s="104" t="s">
        <v>69</v>
      </c>
      <c r="K10" s="104"/>
      <c r="L10" s="103" t="s">
        <v>70</v>
      </c>
      <c r="M10" s="103"/>
      <c r="N10" s="6"/>
    </row>
    <row r="11" spans="1:14" ht="27.75" customHeight="1" x14ac:dyDescent="0.25">
      <c r="A11" s="6"/>
      <c r="B11" s="96">
        <f>$G$14</f>
        <v>0</v>
      </c>
      <c r="C11" s="96"/>
      <c r="D11" s="97">
        <f>$F$49</f>
        <v>0</v>
      </c>
      <c r="E11" s="97"/>
      <c r="F11" s="97">
        <f>F80</f>
        <v>0</v>
      </c>
      <c r="G11" s="97"/>
      <c r="H11" s="6"/>
      <c r="I11" s="6"/>
      <c r="J11" s="98">
        <f>$J$72</f>
        <v>0</v>
      </c>
      <c r="K11" s="98"/>
      <c r="L11" s="97">
        <f>$M$77</f>
        <v>0</v>
      </c>
      <c r="M11" s="97"/>
      <c r="N11" s="6"/>
    </row>
    <row r="12" spans="1:14" ht="12" customHeight="1" x14ac:dyDescent="0.25">
      <c r="A12" s="6"/>
      <c r="B12" s="6"/>
      <c r="C12" s="6"/>
      <c r="D12" s="6"/>
      <c r="E12" s="6"/>
      <c r="F12" s="6"/>
      <c r="G12" s="6"/>
      <c r="H12" s="6"/>
      <c r="I12" s="6"/>
      <c r="J12" s="6"/>
      <c r="K12" s="6"/>
      <c r="L12" s="6"/>
      <c r="M12" s="6"/>
      <c r="N12" s="6"/>
    </row>
    <row r="13" spans="1:14" ht="24" customHeight="1" x14ac:dyDescent="0.25">
      <c r="B13" s="92" t="s">
        <v>71</v>
      </c>
      <c r="C13" s="92"/>
      <c r="D13" s="92"/>
      <c r="E13" s="92"/>
      <c r="F13" s="92"/>
      <c r="G13" s="92"/>
      <c r="H13" s="92"/>
      <c r="J13" s="92" t="s">
        <v>72</v>
      </c>
      <c r="K13" s="92"/>
      <c r="L13" s="92"/>
      <c r="M13" s="92"/>
    </row>
    <row r="14" spans="1:14" ht="31.5" customHeight="1" x14ac:dyDescent="0.25">
      <c r="A14" s="6"/>
      <c r="B14" s="95" t="s">
        <v>73</v>
      </c>
      <c r="C14" s="95"/>
      <c r="D14" s="95"/>
      <c r="E14" s="95"/>
      <c r="F14" s="22"/>
      <c r="G14" s="23"/>
      <c r="H14" s="8"/>
      <c r="I14" s="6"/>
      <c r="J14" s="6"/>
      <c r="K14" s="6"/>
      <c r="L14" s="6"/>
      <c r="M14" s="6"/>
      <c r="N14" s="6"/>
    </row>
    <row r="15" spans="1:14" ht="42" customHeight="1" x14ac:dyDescent="0.25">
      <c r="B15" s="91" t="s">
        <v>74</v>
      </c>
      <c r="C15" s="91"/>
      <c r="D15" s="91"/>
      <c r="E15" s="91"/>
      <c r="F15" s="91"/>
      <c r="G15" s="91"/>
      <c r="H15" s="91"/>
    </row>
    <row r="16" spans="1:14" ht="24" customHeight="1" x14ac:dyDescent="0.25">
      <c r="B16" s="24" t="s">
        <v>75</v>
      </c>
      <c r="C16" s="24" t="s">
        <v>76</v>
      </c>
      <c r="D16" s="25" t="s">
        <v>77</v>
      </c>
      <c r="E16" s="25" t="s">
        <v>78</v>
      </c>
      <c r="F16" s="25" t="s">
        <v>79</v>
      </c>
      <c r="G16" s="25" t="s">
        <v>80</v>
      </c>
      <c r="J16" s="24" t="s">
        <v>75</v>
      </c>
      <c r="K16" s="25" t="s">
        <v>81</v>
      </c>
      <c r="L16" s="25"/>
      <c r="M16" s="25" t="s">
        <v>82</v>
      </c>
    </row>
    <row r="17" spans="1:14" ht="18" customHeight="1" x14ac:dyDescent="0.25">
      <c r="A17" s="6"/>
      <c r="B17" s="26"/>
      <c r="C17" s="26"/>
      <c r="D17" s="27" t="s">
        <v>83</v>
      </c>
      <c r="E17" s="28"/>
      <c r="F17" s="29" t="str">
        <f t="shared" ref="F17:F46" si="0">IF(E17="","",IF(D17="Per person",E17*$G$14,E17))</f>
        <v/>
      </c>
      <c r="G17" s="30" t="str">
        <f t="shared" ref="G17:G46" si="1">IF(OR(F17="",$G$14=0),"",F17/$G$14)</f>
        <v/>
      </c>
      <c r="H17" s="6"/>
      <c r="I17" s="6"/>
      <c r="J17" s="31" t="s">
        <v>84</v>
      </c>
      <c r="K17" s="32" t="str">
        <f>IF(COUNTIF($B$17:$B$46,"Site / Venue")=0,"",COUNTIF($B$17:$B$46,"Site / Venue"))</f>
        <v/>
      </c>
      <c r="L17" s="33"/>
      <c r="M17" s="34">
        <f>SUMIF($B$17:$B$46,"Site / Venue",$F$17:$F$46)</f>
        <v>0</v>
      </c>
      <c r="N17" s="6"/>
    </row>
    <row r="18" spans="1:14" ht="18" customHeight="1" x14ac:dyDescent="0.25">
      <c r="A18" s="6"/>
      <c r="B18" s="26"/>
      <c r="C18" s="26"/>
      <c r="D18" s="27" t="s">
        <v>83</v>
      </c>
      <c r="E18" s="28"/>
      <c r="F18" s="29" t="str">
        <f t="shared" si="0"/>
        <v/>
      </c>
      <c r="G18" s="30" t="str">
        <f t="shared" si="1"/>
        <v/>
      </c>
      <c r="H18" s="6"/>
      <c r="I18" s="6"/>
      <c r="J18" s="35" t="s">
        <v>85</v>
      </c>
      <c r="K18" s="36" t="str">
        <f>IF(COUNTIF($B$17:$B$46,"Food &amp; catering")=0,"",COUNTIF($B$17:$B$46,"Food &amp; catering"))</f>
        <v/>
      </c>
      <c r="L18" s="6"/>
      <c r="M18" s="37">
        <f>SUMIF($B$17:$B$46,"Food &amp; catering",$F$17:$F$46)</f>
        <v>0</v>
      </c>
      <c r="N18" s="6"/>
    </row>
    <row r="19" spans="1:14" ht="18" customHeight="1" x14ac:dyDescent="0.25">
      <c r="A19" s="6"/>
      <c r="B19" s="26"/>
      <c r="C19" s="26"/>
      <c r="D19" s="27" t="s">
        <v>83</v>
      </c>
      <c r="E19" s="28"/>
      <c r="F19" s="29" t="str">
        <f t="shared" si="0"/>
        <v/>
      </c>
      <c r="G19" s="30" t="str">
        <f t="shared" si="1"/>
        <v/>
      </c>
      <c r="H19" s="6"/>
      <c r="I19" s="6"/>
      <c r="J19" s="31" t="s">
        <v>86</v>
      </c>
      <c r="K19" s="32" t="str">
        <f>IF(COUNTIF($B$17:$B$46,"Cafe / community events")=0,"",COUNTIF($B$17:$B$46,"Cafe / community events"))</f>
        <v/>
      </c>
      <c r="L19" s="33"/>
      <c r="M19" s="34">
        <f>SUMIF($B$17:$B$46,"Cafe / community events",$F$17:$F$46)</f>
        <v>0</v>
      </c>
      <c r="N19" s="6"/>
    </row>
    <row r="20" spans="1:14" ht="18" customHeight="1" x14ac:dyDescent="0.25">
      <c r="A20" s="6"/>
      <c r="B20" s="26"/>
      <c r="C20" s="26"/>
      <c r="D20" s="27" t="s">
        <v>83</v>
      </c>
      <c r="E20" s="28"/>
      <c r="F20" s="29" t="str">
        <f t="shared" si="0"/>
        <v/>
      </c>
      <c r="G20" s="30" t="str">
        <f t="shared" si="1"/>
        <v/>
      </c>
      <c r="H20" s="6"/>
      <c r="I20" s="6"/>
      <c r="J20" s="35" t="s">
        <v>87</v>
      </c>
      <c r="K20" s="36" t="str">
        <f>IF(COUNTIF($B$17:$B$46,"Equipment &amp; hire")=0,"",COUNTIF($B$17:$B$46,"Equipment &amp; hire"))</f>
        <v/>
      </c>
      <c r="L20" s="6"/>
      <c r="M20" s="37">
        <f>SUMIF($B$17:$B$46,"Equipment &amp; hire",$F$17:$F$46)</f>
        <v>0</v>
      </c>
      <c r="N20" s="6"/>
    </row>
    <row r="21" spans="1:14" ht="18" customHeight="1" x14ac:dyDescent="0.25">
      <c r="A21" s="6"/>
      <c r="B21" s="26"/>
      <c r="C21" s="26"/>
      <c r="D21" s="27" t="s">
        <v>83</v>
      </c>
      <c r="E21" s="28"/>
      <c r="F21" s="29" t="str">
        <f t="shared" si="0"/>
        <v/>
      </c>
      <c r="G21" s="30" t="str">
        <f t="shared" si="1"/>
        <v/>
      </c>
      <c r="H21" s="6"/>
      <c r="I21" s="6"/>
      <c r="J21" s="31" t="s">
        <v>88</v>
      </c>
      <c r="K21" s="32" t="str">
        <f>IF(COUNTIF($B$17:$B$46,"Materials &amp; activities")=0,"",COUNTIF($B$17:$B$46,"Materials &amp; activities"))</f>
        <v/>
      </c>
      <c r="L21" s="33"/>
      <c r="M21" s="34">
        <f>SUMIF($B$17:$B$46,"Materials &amp; activities",$F$17:$F$46)</f>
        <v>0</v>
      </c>
      <c r="N21" s="6"/>
    </row>
    <row r="22" spans="1:14" ht="18" customHeight="1" x14ac:dyDescent="0.25">
      <c r="A22" s="6"/>
      <c r="B22" s="26"/>
      <c r="C22" s="26"/>
      <c r="D22" s="27" t="s">
        <v>83</v>
      </c>
      <c r="E22" s="28"/>
      <c r="F22" s="29" t="str">
        <f t="shared" si="0"/>
        <v/>
      </c>
      <c r="G22" s="30" t="str">
        <f t="shared" si="1"/>
        <v/>
      </c>
      <c r="H22" s="6"/>
      <c r="I22" s="6"/>
      <c r="J22" s="35" t="s">
        <v>89</v>
      </c>
      <c r="K22" s="36" t="str">
        <f>IF(COUNTIF($B$17:$B$46,"Transport &amp; fuel")=0,"",COUNTIF($B$17:$B$46,"Transport &amp; fuel"))</f>
        <v/>
      </c>
      <c r="L22" s="6"/>
      <c r="M22" s="37">
        <f>SUMIF($B$17:$B$46,"Transport &amp; fuel",$F$17:$F$46)</f>
        <v>0</v>
      </c>
      <c r="N22" s="6"/>
    </row>
    <row r="23" spans="1:14" ht="18" customHeight="1" x14ac:dyDescent="0.25">
      <c r="A23" s="6"/>
      <c r="B23" s="26"/>
      <c r="C23" s="26"/>
      <c r="D23" s="27"/>
      <c r="E23" s="28"/>
      <c r="F23" s="29" t="str">
        <f t="shared" si="0"/>
        <v/>
      </c>
      <c r="G23" s="30" t="str">
        <f t="shared" si="1"/>
        <v/>
      </c>
      <c r="H23" s="6"/>
      <c r="I23" s="6"/>
      <c r="J23" s="31" t="s">
        <v>90</v>
      </c>
      <c r="K23" s="32" t="str">
        <f>IF(COUNTIF($B$17:$B$46,"Printing &amp; promotion")=0,"",COUNTIF($B$17:$B$46,"Printing &amp; promotion"))</f>
        <v/>
      </c>
      <c r="L23" s="33"/>
      <c r="M23" s="34">
        <f>SUMIF($B$17:$B$46,"Printing &amp; promotion",$F$17:$F$46)</f>
        <v>0</v>
      </c>
      <c r="N23" s="6"/>
    </row>
    <row r="24" spans="1:14" ht="18" customHeight="1" x14ac:dyDescent="0.25">
      <c r="A24" s="6"/>
      <c r="B24" s="26"/>
      <c r="C24" s="26"/>
      <c r="D24" s="27"/>
      <c r="E24" s="28"/>
      <c r="F24" s="29" t="str">
        <f t="shared" si="0"/>
        <v/>
      </c>
      <c r="G24" s="30" t="str">
        <f t="shared" si="1"/>
        <v/>
      </c>
      <c r="H24" s="6"/>
      <c r="I24" s="6"/>
      <c r="J24" s="35" t="s">
        <v>91</v>
      </c>
      <c r="K24" s="36" t="str">
        <f>IF(COUNTIF($B$17:$B$46,"Licences &amp; permits")=0,"",COUNTIF($B$17:$B$46,"Licences &amp; permits"))</f>
        <v/>
      </c>
      <c r="L24" s="6"/>
      <c r="M24" s="37">
        <f>SUMIF($B$17:$B$46,"Licences &amp; permits",$F$17:$F$46)</f>
        <v>0</v>
      </c>
      <c r="N24" s="6"/>
    </row>
    <row r="25" spans="1:14" ht="18" customHeight="1" x14ac:dyDescent="0.25">
      <c r="A25" s="6"/>
      <c r="B25" s="26"/>
      <c r="C25" s="26"/>
      <c r="D25" s="27"/>
      <c r="E25" s="28"/>
      <c r="F25" s="29" t="str">
        <f t="shared" si="0"/>
        <v/>
      </c>
      <c r="G25" s="30" t="str">
        <f t="shared" si="1"/>
        <v/>
      </c>
      <c r="H25" s="6"/>
      <c r="I25" s="6"/>
      <c r="J25" s="31" t="s">
        <v>92</v>
      </c>
      <c r="K25" s="32" t="str">
        <f>IF(COUNTIF($B$17:$B$46,"Contractors &amp; speakers")=0,"",COUNTIF($B$17:$B$46,"Contractors &amp; speakers"))</f>
        <v/>
      </c>
      <c r="L25" s="33"/>
      <c r="M25" s="34">
        <f>SUMIF($B$17:$B$46,"Contractors &amp; speakers",$F$17:$F$46)</f>
        <v>0</v>
      </c>
      <c r="N25" s="6"/>
    </row>
    <row r="26" spans="1:14" ht="18" customHeight="1" x14ac:dyDescent="0.25">
      <c r="A26" s="6"/>
      <c r="B26" s="26"/>
      <c r="C26" s="26"/>
      <c r="D26" s="27"/>
      <c r="E26" s="28"/>
      <c r="F26" s="29" t="str">
        <f t="shared" si="0"/>
        <v/>
      </c>
      <c r="G26" s="30" t="str">
        <f t="shared" si="1"/>
        <v/>
      </c>
      <c r="H26" s="6"/>
      <c r="I26" s="6"/>
      <c r="J26" s="35" t="s">
        <v>93</v>
      </c>
      <c r="K26" s="36" t="str">
        <f>IF(COUNTIF($B$17:$B$46,"Maintenance")=0,"",COUNTIF($B$17:$B$46,"Maintenance"))</f>
        <v/>
      </c>
      <c r="L26" s="6"/>
      <c r="M26" s="37">
        <f>SUMIF($B$17:$B$46,"Maintenance",$F$17:$F$46)</f>
        <v>0</v>
      </c>
      <c r="N26" s="6"/>
    </row>
    <row r="27" spans="1:14" ht="18" customHeight="1" x14ac:dyDescent="0.25">
      <c r="A27" s="6"/>
      <c r="B27" s="26"/>
      <c r="C27" s="26"/>
      <c r="D27" s="27"/>
      <c r="E27" s="28"/>
      <c r="F27" s="29" t="str">
        <f t="shared" si="0"/>
        <v/>
      </c>
      <c r="G27" s="30" t="str">
        <f t="shared" si="1"/>
        <v/>
      </c>
      <c r="H27" s="6"/>
      <c r="I27" s="6"/>
      <c r="J27" s="31" t="s">
        <v>94</v>
      </c>
      <c r="K27" s="32" t="str">
        <f>IF(COUNTIF($B$17:$B$46,"Merchandise")=0,"",COUNTIF($B$17:$B$46,"Merchandise"))</f>
        <v/>
      </c>
      <c r="L27" s="33"/>
      <c r="M27" s="34">
        <f>SUMIF($B$17:$B$46,"Merchandise",$F$17:$F$46)</f>
        <v>0</v>
      </c>
      <c r="N27" s="6"/>
    </row>
    <row r="28" spans="1:14" ht="18" customHeight="1" x14ac:dyDescent="0.25">
      <c r="A28" s="6"/>
      <c r="B28" s="26"/>
      <c r="C28" s="26"/>
      <c r="D28" s="27"/>
      <c r="E28" s="28"/>
      <c r="F28" s="29" t="str">
        <f t="shared" si="0"/>
        <v/>
      </c>
      <c r="G28" s="30" t="str">
        <f t="shared" si="1"/>
        <v/>
      </c>
      <c r="H28" s="6"/>
      <c r="I28" s="6"/>
      <c r="J28" s="35" t="s">
        <v>95</v>
      </c>
      <c r="K28" s="36" t="str">
        <f>IF(COUNTIF($B$17:$B$46,"Sundry / other")=0,"",COUNTIF($B$17:$B$46,"Sundry / other"))</f>
        <v/>
      </c>
      <c r="L28" s="6"/>
      <c r="M28" s="37">
        <f>SUMIF($B$17:$B$46,"Sundry / other",$F$17:$F$46)</f>
        <v>0</v>
      </c>
      <c r="N28" s="6"/>
    </row>
    <row r="29" spans="1:14" ht="18" customHeight="1" x14ac:dyDescent="0.25">
      <c r="A29" s="6"/>
      <c r="B29" s="26"/>
      <c r="C29" s="26"/>
      <c r="D29" s="27"/>
      <c r="E29" s="28"/>
      <c r="F29" s="29" t="str">
        <f t="shared" si="0"/>
        <v/>
      </c>
      <c r="G29" s="30" t="str">
        <f t="shared" si="1"/>
        <v/>
      </c>
      <c r="H29" s="6"/>
      <c r="I29" s="6"/>
      <c r="J29" s="6"/>
      <c r="K29" s="6"/>
      <c r="L29" s="6"/>
      <c r="M29" s="6"/>
      <c r="N29" s="6"/>
    </row>
    <row r="30" spans="1:14" ht="18" customHeight="1" x14ac:dyDescent="0.25">
      <c r="A30" s="6"/>
      <c r="B30" s="26"/>
      <c r="C30" s="26"/>
      <c r="D30" s="27"/>
      <c r="E30" s="28"/>
      <c r="F30" s="29" t="str">
        <f t="shared" si="0"/>
        <v/>
      </c>
      <c r="G30" s="30" t="str">
        <f t="shared" si="1"/>
        <v/>
      </c>
      <c r="H30" s="6"/>
      <c r="I30" s="6"/>
      <c r="J30" s="6"/>
      <c r="K30" s="6"/>
      <c r="L30" s="6"/>
      <c r="M30" s="6"/>
      <c r="N30" s="6"/>
    </row>
    <row r="31" spans="1:14" ht="18" customHeight="1" x14ac:dyDescent="0.25">
      <c r="A31" s="6"/>
      <c r="B31" s="26"/>
      <c r="C31" s="26"/>
      <c r="D31" s="27"/>
      <c r="E31" s="28"/>
      <c r="F31" s="29" t="str">
        <f t="shared" si="0"/>
        <v/>
      </c>
      <c r="G31" s="30" t="str">
        <f t="shared" si="1"/>
        <v/>
      </c>
      <c r="H31" s="6"/>
      <c r="I31" s="6"/>
      <c r="J31" s="6"/>
      <c r="K31" s="6"/>
      <c r="L31" s="6"/>
      <c r="M31" s="6"/>
      <c r="N31" s="6"/>
    </row>
    <row r="32" spans="1:14" ht="18" customHeight="1" x14ac:dyDescent="0.25">
      <c r="A32" s="6"/>
      <c r="B32" s="26"/>
      <c r="C32" s="26"/>
      <c r="D32" s="27"/>
      <c r="E32" s="28"/>
      <c r="F32" s="29" t="str">
        <f t="shared" si="0"/>
        <v/>
      </c>
      <c r="G32" s="30" t="str">
        <f t="shared" si="1"/>
        <v/>
      </c>
      <c r="H32" s="6"/>
      <c r="I32" s="6"/>
      <c r="J32" s="6"/>
      <c r="K32" s="6"/>
      <c r="L32" s="6"/>
      <c r="M32" s="6"/>
      <c r="N32" s="6"/>
    </row>
    <row r="33" spans="1:14" ht="18" customHeight="1" x14ac:dyDescent="0.25">
      <c r="A33" s="6"/>
      <c r="B33" s="26"/>
      <c r="C33" s="26"/>
      <c r="D33" s="27"/>
      <c r="E33" s="28"/>
      <c r="F33" s="29" t="str">
        <f t="shared" si="0"/>
        <v/>
      </c>
      <c r="G33" s="30" t="str">
        <f t="shared" si="1"/>
        <v/>
      </c>
      <c r="H33" s="6"/>
      <c r="I33" s="6"/>
      <c r="J33" s="6"/>
      <c r="K33" s="6"/>
      <c r="L33" s="6"/>
      <c r="M33" s="6"/>
      <c r="N33" s="6"/>
    </row>
    <row r="34" spans="1:14" ht="18" customHeight="1" x14ac:dyDescent="0.25">
      <c r="A34" s="6"/>
      <c r="B34" s="26"/>
      <c r="C34" s="26"/>
      <c r="D34" s="27"/>
      <c r="E34" s="28"/>
      <c r="F34" s="29" t="str">
        <f t="shared" si="0"/>
        <v/>
      </c>
      <c r="G34" s="30" t="str">
        <f t="shared" si="1"/>
        <v/>
      </c>
      <c r="H34" s="6"/>
      <c r="I34" s="6"/>
      <c r="J34" s="6"/>
      <c r="K34" s="6"/>
      <c r="L34" s="6"/>
      <c r="M34" s="6"/>
      <c r="N34" s="6"/>
    </row>
    <row r="35" spans="1:14" ht="18" customHeight="1" x14ac:dyDescent="0.25">
      <c r="A35" s="6"/>
      <c r="B35" s="26"/>
      <c r="C35" s="26"/>
      <c r="D35" s="27"/>
      <c r="E35" s="28"/>
      <c r="F35" s="29" t="str">
        <f t="shared" si="0"/>
        <v/>
      </c>
      <c r="G35" s="30" t="str">
        <f t="shared" si="1"/>
        <v/>
      </c>
      <c r="H35" s="6"/>
      <c r="I35" s="6"/>
      <c r="J35" s="6"/>
      <c r="K35" s="6"/>
      <c r="L35" s="6"/>
      <c r="M35" s="6"/>
      <c r="N35" s="6"/>
    </row>
    <row r="36" spans="1:14" ht="18" customHeight="1" x14ac:dyDescent="0.25">
      <c r="A36" s="6"/>
      <c r="B36" s="26"/>
      <c r="C36" s="26"/>
      <c r="D36" s="27"/>
      <c r="E36" s="28"/>
      <c r="F36" s="29" t="str">
        <f t="shared" si="0"/>
        <v/>
      </c>
      <c r="G36" s="30" t="str">
        <f t="shared" si="1"/>
        <v/>
      </c>
      <c r="H36" s="6"/>
      <c r="I36" s="6"/>
      <c r="J36" s="6"/>
      <c r="K36" s="6"/>
      <c r="L36" s="6"/>
      <c r="M36" s="6"/>
      <c r="N36" s="6"/>
    </row>
    <row r="37" spans="1:14" ht="18" customHeight="1" x14ac:dyDescent="0.25">
      <c r="A37" s="6"/>
      <c r="B37" s="26"/>
      <c r="C37" s="26"/>
      <c r="D37" s="27"/>
      <c r="E37" s="28"/>
      <c r="F37" s="29" t="str">
        <f t="shared" si="0"/>
        <v/>
      </c>
      <c r="G37" s="30" t="str">
        <f t="shared" si="1"/>
        <v/>
      </c>
      <c r="H37" s="6"/>
      <c r="I37" s="6"/>
      <c r="J37" s="6"/>
      <c r="K37" s="6"/>
      <c r="L37" s="6"/>
      <c r="M37" s="6"/>
      <c r="N37" s="6"/>
    </row>
    <row r="38" spans="1:14" ht="18" customHeight="1" x14ac:dyDescent="0.25">
      <c r="A38" s="6"/>
      <c r="B38" s="26"/>
      <c r="C38" s="26"/>
      <c r="D38" s="27"/>
      <c r="E38" s="28"/>
      <c r="F38" s="29" t="str">
        <f t="shared" si="0"/>
        <v/>
      </c>
      <c r="G38" s="30" t="str">
        <f t="shared" si="1"/>
        <v/>
      </c>
      <c r="H38" s="6"/>
      <c r="I38" s="6"/>
      <c r="J38" s="6"/>
      <c r="K38" s="6"/>
      <c r="L38" s="6"/>
      <c r="M38" s="6"/>
      <c r="N38" s="6"/>
    </row>
    <row r="39" spans="1:14" ht="18" customHeight="1" x14ac:dyDescent="0.25">
      <c r="A39" s="6"/>
      <c r="B39" s="26"/>
      <c r="C39" s="26"/>
      <c r="D39" s="27"/>
      <c r="E39" s="28"/>
      <c r="F39" s="29" t="str">
        <f t="shared" si="0"/>
        <v/>
      </c>
      <c r="G39" s="30" t="str">
        <f t="shared" si="1"/>
        <v/>
      </c>
      <c r="H39" s="6"/>
      <c r="I39" s="6"/>
      <c r="J39" s="6"/>
      <c r="K39" s="6"/>
      <c r="L39" s="6"/>
      <c r="M39" s="6"/>
      <c r="N39" s="6"/>
    </row>
    <row r="40" spans="1:14" ht="18" customHeight="1" x14ac:dyDescent="0.25">
      <c r="A40" s="6"/>
      <c r="B40" s="26"/>
      <c r="C40" s="26"/>
      <c r="D40" s="27"/>
      <c r="E40" s="28"/>
      <c r="F40" s="29" t="str">
        <f t="shared" si="0"/>
        <v/>
      </c>
      <c r="G40" s="30" t="str">
        <f t="shared" si="1"/>
        <v/>
      </c>
      <c r="H40" s="6"/>
      <c r="I40" s="6"/>
      <c r="J40" s="6"/>
      <c r="K40" s="6"/>
      <c r="L40" s="6"/>
      <c r="M40" s="6"/>
      <c r="N40" s="6"/>
    </row>
    <row r="41" spans="1:14" ht="18" customHeight="1" x14ac:dyDescent="0.25">
      <c r="A41" s="6"/>
      <c r="B41" s="26"/>
      <c r="C41" s="26"/>
      <c r="D41" s="27"/>
      <c r="E41" s="28"/>
      <c r="F41" s="29" t="str">
        <f t="shared" si="0"/>
        <v/>
      </c>
      <c r="G41" s="30" t="str">
        <f t="shared" si="1"/>
        <v/>
      </c>
      <c r="H41" s="6"/>
      <c r="I41" s="6"/>
      <c r="J41" s="6"/>
      <c r="K41" s="6"/>
      <c r="L41" s="6"/>
      <c r="M41" s="6"/>
      <c r="N41" s="6"/>
    </row>
    <row r="42" spans="1:14" ht="18" customHeight="1" x14ac:dyDescent="0.25">
      <c r="A42" s="6"/>
      <c r="B42" s="26"/>
      <c r="C42" s="26"/>
      <c r="D42" s="27"/>
      <c r="E42" s="28"/>
      <c r="F42" s="29" t="str">
        <f t="shared" si="0"/>
        <v/>
      </c>
      <c r="G42" s="30" t="str">
        <f t="shared" si="1"/>
        <v/>
      </c>
      <c r="H42" s="6"/>
      <c r="I42" s="6"/>
      <c r="J42" s="6"/>
      <c r="K42" s="6"/>
      <c r="L42" s="6"/>
      <c r="M42" s="6"/>
      <c r="N42" s="6"/>
    </row>
    <row r="43" spans="1:14" ht="18" customHeight="1" x14ac:dyDescent="0.25">
      <c r="A43" s="6"/>
      <c r="B43" s="26"/>
      <c r="C43" s="26"/>
      <c r="D43" s="27"/>
      <c r="E43" s="28"/>
      <c r="F43" s="29" t="str">
        <f t="shared" si="0"/>
        <v/>
      </c>
      <c r="G43" s="30" t="str">
        <f t="shared" si="1"/>
        <v/>
      </c>
      <c r="H43" s="6"/>
      <c r="I43" s="6"/>
      <c r="J43" s="6"/>
      <c r="K43" s="6"/>
      <c r="L43" s="6"/>
      <c r="M43" s="6"/>
      <c r="N43" s="6"/>
    </row>
    <row r="44" spans="1:14" ht="18" customHeight="1" x14ac:dyDescent="0.25">
      <c r="A44" s="6"/>
      <c r="B44" s="26"/>
      <c r="C44" s="26"/>
      <c r="D44" s="27"/>
      <c r="E44" s="28"/>
      <c r="F44" s="29" t="str">
        <f t="shared" si="0"/>
        <v/>
      </c>
      <c r="G44" s="30" t="str">
        <f t="shared" si="1"/>
        <v/>
      </c>
      <c r="H44" s="6"/>
      <c r="I44" s="6"/>
      <c r="J44" s="6"/>
      <c r="K44" s="6"/>
      <c r="L44" s="6"/>
      <c r="M44" s="6"/>
      <c r="N44" s="6"/>
    </row>
    <row r="45" spans="1:14" ht="18" customHeight="1" x14ac:dyDescent="0.25">
      <c r="A45" s="6"/>
      <c r="B45" s="26"/>
      <c r="C45" s="26"/>
      <c r="D45" s="27"/>
      <c r="E45" s="28"/>
      <c r="F45" s="29" t="str">
        <f t="shared" si="0"/>
        <v/>
      </c>
      <c r="G45" s="30" t="str">
        <f t="shared" si="1"/>
        <v/>
      </c>
      <c r="H45" s="6"/>
      <c r="I45" s="6"/>
      <c r="J45" s="6"/>
      <c r="K45" s="6"/>
      <c r="L45" s="6"/>
      <c r="M45" s="6"/>
      <c r="N45" s="6"/>
    </row>
    <row r="46" spans="1:14" ht="18" customHeight="1" x14ac:dyDescent="0.25">
      <c r="A46" s="6"/>
      <c r="B46" s="26"/>
      <c r="C46" s="26"/>
      <c r="D46" s="27"/>
      <c r="E46" s="28"/>
      <c r="F46" s="29" t="str">
        <f t="shared" si="0"/>
        <v/>
      </c>
      <c r="G46" s="30" t="str">
        <f t="shared" si="1"/>
        <v/>
      </c>
      <c r="H46" s="6"/>
      <c r="I46" s="6"/>
      <c r="J46" s="6"/>
      <c r="K46" s="6"/>
      <c r="L46" s="6"/>
      <c r="M46" s="6"/>
      <c r="N46" s="6"/>
    </row>
    <row r="47" spans="1:14" ht="21.75" customHeight="1" x14ac:dyDescent="0.25">
      <c r="A47" s="6"/>
      <c r="B47" s="38"/>
      <c r="C47" s="38"/>
      <c r="D47" s="38"/>
      <c r="E47" s="39" t="s">
        <v>96</v>
      </c>
      <c r="F47" s="40">
        <f>SUM(F17:F46)</f>
        <v>0</v>
      </c>
      <c r="G47" s="41" t="str">
        <f>IF($G$14=0,"",F47/$G$14)</f>
        <v/>
      </c>
      <c r="H47" s="6"/>
      <c r="I47" s="6"/>
      <c r="J47" s="6"/>
      <c r="K47" s="6"/>
      <c r="L47" s="6"/>
      <c r="M47" s="6"/>
      <c r="N47" s="6"/>
    </row>
    <row r="48" spans="1:14" ht="19.5" customHeight="1" x14ac:dyDescent="0.25">
      <c r="A48" s="6"/>
      <c r="B48" s="6"/>
      <c r="C48" s="6"/>
      <c r="D48" s="42" t="s">
        <v>97</v>
      </c>
      <c r="E48" s="43">
        <v>0.05</v>
      </c>
      <c r="F48" s="29">
        <f>F47*E48</f>
        <v>0</v>
      </c>
      <c r="G48" s="30" t="str">
        <f>IF($G$14=0,"",F48/$G$14)</f>
        <v/>
      </c>
      <c r="H48" s="6"/>
      <c r="I48" s="6"/>
      <c r="J48" s="6"/>
      <c r="K48" s="6"/>
      <c r="L48" s="6"/>
      <c r="M48" s="6"/>
      <c r="N48" s="6"/>
    </row>
    <row r="49" spans="1:14" ht="27.75" customHeight="1" x14ac:dyDescent="0.25">
      <c r="A49" s="6"/>
      <c r="B49" s="44" t="s">
        <v>67</v>
      </c>
      <c r="C49" s="45"/>
      <c r="D49" s="45"/>
      <c r="E49" s="45"/>
      <c r="F49" s="46">
        <f>F47+F48</f>
        <v>0</v>
      </c>
      <c r="G49" s="47" t="str">
        <f>IF($G$14=0,"",F49/$G$14)</f>
        <v/>
      </c>
      <c r="H49" s="6"/>
      <c r="I49" s="6"/>
      <c r="J49" s="6"/>
      <c r="K49" s="6"/>
      <c r="L49" s="6"/>
      <c r="M49" s="6"/>
      <c r="N49" s="6"/>
    </row>
    <row r="50" spans="1:14" ht="13.5" customHeight="1" x14ac:dyDescent="0.25">
      <c r="A50" s="6"/>
      <c r="B50" s="6"/>
      <c r="C50" s="6"/>
      <c r="D50" s="6"/>
      <c r="E50" s="6"/>
      <c r="F50" s="6"/>
      <c r="G50" s="6"/>
      <c r="H50" s="6"/>
      <c r="I50" s="6"/>
      <c r="J50" s="6"/>
      <c r="K50" s="6"/>
      <c r="L50" s="6"/>
      <c r="M50" s="6"/>
      <c r="N50" s="6"/>
    </row>
    <row r="51" spans="1:14" ht="24" customHeight="1" x14ac:dyDescent="0.25">
      <c r="B51" s="92" t="s">
        <v>98</v>
      </c>
      <c r="C51" s="92"/>
      <c r="D51" s="92"/>
      <c r="E51" s="92"/>
      <c r="F51" s="92"/>
      <c r="G51" s="92"/>
      <c r="H51" s="92"/>
    </row>
    <row r="52" spans="1:14" ht="24" customHeight="1" x14ac:dyDescent="0.25">
      <c r="B52" s="91" t="s">
        <v>99</v>
      </c>
      <c r="C52" s="91"/>
      <c r="D52" s="91"/>
      <c r="E52" s="91"/>
      <c r="F52" s="91"/>
      <c r="G52" s="91"/>
      <c r="H52" s="91"/>
    </row>
    <row r="53" spans="1:14" ht="24" customHeight="1" x14ac:dyDescent="0.25">
      <c r="B53" s="24" t="s">
        <v>100</v>
      </c>
      <c r="C53" s="24"/>
      <c r="D53" s="25"/>
      <c r="E53" s="25"/>
      <c r="F53" s="25" t="s">
        <v>82</v>
      </c>
    </row>
    <row r="54" spans="1:14" ht="19.5" customHeight="1" x14ac:dyDescent="0.25">
      <c r="B54" s="48" t="s">
        <v>101</v>
      </c>
      <c r="C54" s="49" t="s">
        <v>102</v>
      </c>
      <c r="D54" s="50"/>
      <c r="E54" s="50"/>
      <c r="F54" s="28"/>
    </row>
    <row r="55" spans="1:14" ht="19.5" customHeight="1" x14ac:dyDescent="0.25">
      <c r="B55" s="51" t="s">
        <v>103</v>
      </c>
      <c r="C55" s="52" t="s">
        <v>104</v>
      </c>
      <c r="D55" s="53"/>
      <c r="E55" s="53"/>
      <c r="F55" s="28"/>
    </row>
    <row r="56" spans="1:14" ht="19.5" customHeight="1" x14ac:dyDescent="0.25">
      <c r="B56" s="48" t="s">
        <v>105</v>
      </c>
      <c r="C56" s="49" t="s">
        <v>106</v>
      </c>
      <c r="D56" s="50"/>
      <c r="E56" s="50"/>
      <c r="F56" s="28"/>
    </row>
    <row r="57" spans="1:14" ht="19.5" customHeight="1" x14ac:dyDescent="0.25">
      <c r="B57" s="51" t="s">
        <v>107</v>
      </c>
      <c r="C57" s="52" t="s">
        <v>108</v>
      </c>
      <c r="D57" s="53"/>
      <c r="E57" s="53"/>
      <c r="F57" s="28"/>
    </row>
    <row r="58" spans="1:14" ht="21.75" customHeight="1" x14ac:dyDescent="0.25">
      <c r="A58" s="6"/>
      <c r="B58" s="38"/>
      <c r="C58" s="38"/>
      <c r="D58" s="38"/>
      <c r="E58" s="39" t="s">
        <v>109</v>
      </c>
      <c r="F58" s="40">
        <f>SUM(F54:F57)</f>
        <v>0</v>
      </c>
      <c r="G58" s="6"/>
      <c r="H58" s="6"/>
      <c r="I58" s="6"/>
      <c r="J58" s="6"/>
      <c r="K58" s="6"/>
      <c r="L58" s="6"/>
      <c r="M58" s="6"/>
      <c r="N58" s="6"/>
    </row>
    <row r="59" spans="1:14" ht="13.5" customHeight="1" x14ac:dyDescent="0.25">
      <c r="A59" s="6"/>
      <c r="B59" s="6"/>
      <c r="C59" s="6"/>
      <c r="D59" s="6"/>
      <c r="E59" s="6"/>
      <c r="F59" s="6"/>
      <c r="G59" s="6"/>
      <c r="H59" s="6"/>
      <c r="I59" s="6"/>
      <c r="J59" s="6"/>
      <c r="K59" s="6"/>
      <c r="L59" s="6"/>
      <c r="M59" s="6"/>
      <c r="N59" s="6"/>
    </row>
    <row r="60" spans="1:14" ht="24" customHeight="1" x14ac:dyDescent="0.25">
      <c r="B60" s="92" t="s">
        <v>110</v>
      </c>
      <c r="C60" s="92"/>
      <c r="D60" s="92"/>
      <c r="E60" s="92"/>
      <c r="F60" s="92"/>
      <c r="G60" s="92"/>
      <c r="H60" s="92"/>
      <c r="J60" s="92" t="s">
        <v>111</v>
      </c>
      <c r="K60" s="92"/>
      <c r="L60" s="92"/>
      <c r="M60" s="92"/>
    </row>
    <row r="61" spans="1:14" ht="54" customHeight="1" x14ac:dyDescent="0.25">
      <c r="B61" s="91" t="s">
        <v>112</v>
      </c>
      <c r="C61" s="91"/>
      <c r="D61" s="91"/>
      <c r="E61" s="91"/>
      <c r="F61" s="91"/>
      <c r="G61" s="91"/>
      <c r="H61" s="91"/>
    </row>
    <row r="62" spans="1:14" ht="25.5" customHeight="1" x14ac:dyDescent="0.25">
      <c r="A62" s="6"/>
      <c r="B62" s="54" t="s">
        <v>113</v>
      </c>
      <c r="C62" s="22"/>
      <c r="D62" s="22"/>
      <c r="E62" s="55" t="s">
        <v>114</v>
      </c>
      <c r="F62" s="56" t="s">
        <v>115</v>
      </c>
      <c r="G62" s="6"/>
      <c r="H62" s="6"/>
      <c r="I62" s="6"/>
      <c r="J62" s="6"/>
      <c r="K62" s="6"/>
      <c r="L62" s="6"/>
      <c r="M62" s="6"/>
      <c r="N62" s="6"/>
    </row>
    <row r="63" spans="1:14" ht="31.5" customHeight="1" x14ac:dyDescent="0.25">
      <c r="B63" s="24" t="s">
        <v>116</v>
      </c>
      <c r="C63" s="24" t="s">
        <v>117</v>
      </c>
      <c r="D63" s="25" t="s">
        <v>118</v>
      </c>
      <c r="E63" s="25" t="str">
        <f>$E$62</f>
        <v>Net fee each</v>
      </c>
      <c r="F63" s="25" t="s">
        <v>119</v>
      </c>
      <c r="G63" s="25" t="str">
        <f>IF($E$62="Net fee each","Total fee each","Net fee each")</f>
        <v>Total fee each</v>
      </c>
      <c r="H63" s="25" t="s">
        <v>120</v>
      </c>
      <c r="J63" s="31" t="s">
        <v>121</v>
      </c>
      <c r="K63" s="33"/>
      <c r="L63" s="33"/>
      <c r="M63" s="34">
        <f>IFERROR($H$72/0.85,0)</f>
        <v>0</v>
      </c>
    </row>
    <row r="64" spans="1:14" ht="19.5" customHeight="1" x14ac:dyDescent="0.25">
      <c r="B64" s="21"/>
      <c r="C64" s="21"/>
      <c r="D64" s="57"/>
      <c r="E64" s="28"/>
      <c r="F64" s="58" t="str">
        <f t="shared" ref="F64:F71" si="2">IF(E64="","",IF($E$62="Net fee each",E64/0.85*0.15,E64*0.15))</f>
        <v/>
      </c>
      <c r="G64" s="59" t="str">
        <f t="shared" ref="G64:G71" si="3">IF(E64="","",IF($E$62="Net fee each",E64/0.85,E64*0.85))</f>
        <v/>
      </c>
      <c r="H64" s="29" t="str">
        <f t="shared" ref="H64:H71" si="4">IF(OR(D64="",E64=""),"",IF($E$62="Net fee each",D64*E64,D64*E64*0.85))</f>
        <v/>
      </c>
      <c r="J64" s="35" t="s">
        <v>122</v>
      </c>
      <c r="K64" s="6"/>
      <c r="L64" s="6"/>
      <c r="M64" s="37">
        <f>-$M$63*0.15</f>
        <v>0</v>
      </c>
    </row>
    <row r="65" spans="1:14" ht="19.5" customHeight="1" x14ac:dyDescent="0.25">
      <c r="B65" s="21"/>
      <c r="C65" s="21"/>
      <c r="D65" s="57"/>
      <c r="E65" s="28"/>
      <c r="F65" s="58" t="str">
        <f t="shared" si="2"/>
        <v/>
      </c>
      <c r="G65" s="59" t="str">
        <f t="shared" si="3"/>
        <v/>
      </c>
      <c r="H65" s="29" t="str">
        <f t="shared" si="4"/>
        <v/>
      </c>
      <c r="J65" s="60" t="s">
        <v>123</v>
      </c>
      <c r="K65" s="45"/>
      <c r="L65" s="45"/>
      <c r="M65" s="47">
        <f>M63+M64</f>
        <v>0</v>
      </c>
    </row>
    <row r="66" spans="1:14" ht="19.5" customHeight="1" x14ac:dyDescent="0.25">
      <c r="B66" s="21"/>
      <c r="C66" s="21"/>
      <c r="D66" s="57"/>
      <c r="E66" s="28"/>
      <c r="F66" s="58" t="str">
        <f t="shared" si="2"/>
        <v/>
      </c>
      <c r="G66" s="59" t="str">
        <f t="shared" si="3"/>
        <v/>
      </c>
      <c r="H66" s="29" t="str">
        <f t="shared" si="4"/>
        <v/>
      </c>
    </row>
    <row r="67" spans="1:14" ht="19.5" customHeight="1" x14ac:dyDescent="0.25">
      <c r="B67" s="21"/>
      <c r="C67" s="21"/>
      <c r="D67" s="57"/>
      <c r="E67" s="28"/>
      <c r="F67" s="58" t="str">
        <f t="shared" si="2"/>
        <v/>
      </c>
      <c r="G67" s="59" t="str">
        <f t="shared" si="3"/>
        <v/>
      </c>
      <c r="H67" s="29" t="str">
        <f t="shared" si="4"/>
        <v/>
      </c>
      <c r="J67" s="31" t="s">
        <v>124</v>
      </c>
      <c r="K67" s="33"/>
      <c r="L67" s="33"/>
      <c r="M67" s="34">
        <f>IFERROR($M$63/$G$14,0)</f>
        <v>0</v>
      </c>
    </row>
    <row r="68" spans="1:14" ht="19.5" customHeight="1" x14ac:dyDescent="0.25">
      <c r="B68" s="21"/>
      <c r="C68" s="21"/>
      <c r="D68" s="57"/>
      <c r="E68" s="28"/>
      <c r="F68" s="58" t="str">
        <f t="shared" si="2"/>
        <v/>
      </c>
      <c r="G68" s="59" t="str">
        <f t="shared" si="3"/>
        <v/>
      </c>
      <c r="H68" s="29" t="str">
        <f t="shared" si="4"/>
        <v/>
      </c>
    </row>
    <row r="69" spans="1:14" ht="19.5" customHeight="1" x14ac:dyDescent="0.25">
      <c r="B69" s="21"/>
      <c r="C69" s="21"/>
      <c r="D69" s="57"/>
      <c r="E69" s="28"/>
      <c r="F69" s="58" t="str">
        <f t="shared" si="2"/>
        <v/>
      </c>
      <c r="G69" s="59" t="str">
        <f t="shared" si="3"/>
        <v/>
      </c>
      <c r="H69" s="29" t="str">
        <f t="shared" si="4"/>
        <v/>
      </c>
      <c r="J69" s="35" t="s">
        <v>125</v>
      </c>
      <c r="K69" s="6"/>
      <c r="L69" s="6"/>
      <c r="M69" s="28">
        <v>0</v>
      </c>
    </row>
    <row r="70" spans="1:14" ht="19.5" customHeight="1" x14ac:dyDescent="0.25">
      <c r="B70" s="21"/>
      <c r="C70" s="21"/>
      <c r="D70" s="57"/>
      <c r="E70" s="28"/>
      <c r="F70" s="58" t="str">
        <f t="shared" si="2"/>
        <v/>
      </c>
      <c r="G70" s="59" t="str">
        <f t="shared" si="3"/>
        <v/>
      </c>
      <c r="H70" s="29" t="str">
        <f t="shared" si="4"/>
        <v/>
      </c>
    </row>
    <row r="71" spans="1:14" ht="19.5" customHeight="1" x14ac:dyDescent="0.25">
      <c r="B71" s="21"/>
      <c r="C71" s="21"/>
      <c r="D71" s="57"/>
      <c r="E71" s="28"/>
      <c r="F71" s="58" t="str">
        <f t="shared" si="2"/>
        <v/>
      </c>
      <c r="G71" s="59" t="str">
        <f t="shared" si="3"/>
        <v/>
      </c>
      <c r="H71" s="29" t="str">
        <f t="shared" si="4"/>
        <v/>
      </c>
      <c r="J71" s="61" t="s">
        <v>126</v>
      </c>
      <c r="K71" s="8"/>
      <c r="L71" s="8"/>
      <c r="M71" s="8"/>
    </row>
    <row r="72" spans="1:14" ht="33.75" customHeight="1" x14ac:dyDescent="0.25">
      <c r="A72" s="6"/>
      <c r="B72" s="62" t="s">
        <v>83</v>
      </c>
      <c r="C72" s="38"/>
      <c r="D72" s="63">
        <f>SUM(D64:D71)</f>
        <v>0</v>
      </c>
      <c r="E72" s="64"/>
      <c r="F72" s="65">
        <f>SUMPRODUCT($D$64:$D$71,$F$64:$F$71)</f>
        <v>0</v>
      </c>
      <c r="G72" s="66" t="s">
        <v>127</v>
      </c>
      <c r="H72" s="40">
        <f>SUM(H64:H71)</f>
        <v>0</v>
      </c>
      <c r="I72" s="6"/>
      <c r="J72" s="94">
        <f>IFERROR(MAX($F$49-$F$58-M69,0)/0.85/$G$14,0)</f>
        <v>0</v>
      </c>
      <c r="K72" s="94"/>
      <c r="L72" s="94"/>
      <c r="M72" s="94"/>
      <c r="N72" s="6"/>
    </row>
    <row r="73" spans="1:14" ht="30" customHeight="1" x14ac:dyDescent="0.25">
      <c r="A73" s="6"/>
      <c r="B73" s="90" t="str">
        <f>IF(OR(D72=0,$G$14=0),"",IF(D72=$G$14,"Matches the headcount in Section 1.","Heads up — the fee table adds to "&amp;TEXT(D72,"0")&amp;" people, but Section 1 is based on "&amp;TEXT($G$14,"0")&amp;"."))</f>
        <v/>
      </c>
      <c r="C73" s="90"/>
      <c r="D73" s="90"/>
      <c r="E73" s="90"/>
      <c r="F73" s="90"/>
      <c r="G73" s="90"/>
      <c r="H73" s="6"/>
      <c r="I73" s="6"/>
      <c r="J73" s="91" t="s">
        <v>128</v>
      </c>
      <c r="K73" s="91"/>
      <c r="L73" s="91"/>
      <c r="M73" s="91"/>
      <c r="N73" s="6"/>
    </row>
    <row r="74" spans="1:14" ht="13.5" customHeight="1" x14ac:dyDescent="0.25">
      <c r="A74" s="6"/>
      <c r="B74" s="6"/>
      <c r="C74" s="6"/>
      <c r="D74" s="6"/>
      <c r="E74" s="6"/>
      <c r="F74" s="6"/>
      <c r="G74" s="6"/>
      <c r="H74" s="6"/>
      <c r="I74" s="6"/>
      <c r="J74" s="6"/>
      <c r="K74" s="6"/>
      <c r="L74" s="6"/>
      <c r="M74" s="6"/>
      <c r="N74" s="6"/>
    </row>
    <row r="75" spans="1:14" ht="24" customHeight="1" x14ac:dyDescent="0.25">
      <c r="B75" s="92" t="s">
        <v>129</v>
      </c>
      <c r="C75" s="92"/>
      <c r="D75" s="92"/>
      <c r="E75" s="92"/>
      <c r="F75" s="92"/>
      <c r="G75" s="92"/>
      <c r="H75" s="92"/>
      <c r="J75" s="92" t="s">
        <v>130</v>
      </c>
      <c r="K75" s="92"/>
      <c r="L75" s="92"/>
      <c r="M75" s="92"/>
    </row>
    <row r="76" spans="1:14" ht="19.5" customHeight="1" x14ac:dyDescent="0.25">
      <c r="B76" s="91" t="s">
        <v>131</v>
      </c>
      <c r="C76" s="91"/>
      <c r="D76" s="91"/>
      <c r="E76" s="91"/>
      <c r="F76" s="91"/>
      <c r="G76" s="91"/>
      <c r="H76" s="91"/>
      <c r="J76" s="93" t="s">
        <v>132</v>
      </c>
      <c r="K76" s="93"/>
      <c r="L76" s="93"/>
      <c r="M76" s="93"/>
    </row>
    <row r="77" spans="1:14" ht="33.75" customHeight="1" x14ac:dyDescent="0.25">
      <c r="B77" s="31" t="s">
        <v>133</v>
      </c>
      <c r="C77" s="50"/>
      <c r="D77" s="50"/>
      <c r="E77" s="67"/>
      <c r="F77" s="28"/>
      <c r="J77" s="45"/>
      <c r="K77" s="45"/>
      <c r="L77" s="45"/>
      <c r="M77" s="68">
        <f>F77+F84</f>
        <v>0</v>
      </c>
    </row>
    <row r="78" spans="1:14" ht="21.75" customHeight="1" x14ac:dyDescent="0.25">
      <c r="A78" s="6"/>
      <c r="B78" s="35" t="s">
        <v>134</v>
      </c>
      <c r="C78" s="53"/>
      <c r="D78" s="53"/>
      <c r="E78" s="69"/>
      <c r="F78" s="37">
        <f>$M$63</f>
        <v>0</v>
      </c>
      <c r="G78" s="6"/>
      <c r="H78" s="6"/>
      <c r="I78" s="6"/>
      <c r="J78" s="70" t="str">
        <f>IF($M$77&lt;0,"Projected closing balance is negative — review fees or expenditure.",IF(F84&gt;=0,"On track — this ministry adds "&amp;TEXT(F84,"$#,##0")&amp;" to accumulated funds.","Planned drawdown of "&amp;TEXT(-F84,"$#,##0")&amp;" from accumulated funds."))</f>
        <v>On track — this ministry adds $0 to accumulated funds.</v>
      </c>
      <c r="K78" s="6"/>
      <c r="L78" s="6"/>
      <c r="M78" s="6"/>
      <c r="N78" s="6"/>
    </row>
    <row r="79" spans="1:14" ht="19.5" customHeight="1" x14ac:dyDescent="0.25">
      <c r="B79" s="31" t="s">
        <v>107</v>
      </c>
      <c r="C79" s="50"/>
      <c r="D79" s="50"/>
      <c r="E79" s="67"/>
      <c r="F79" s="34">
        <f>$F$58</f>
        <v>0</v>
      </c>
    </row>
    <row r="80" spans="1:14" ht="19.5" customHeight="1" x14ac:dyDescent="0.25">
      <c r="B80" s="71" t="s">
        <v>68</v>
      </c>
      <c r="C80" s="53"/>
      <c r="D80" s="53"/>
      <c r="E80" s="69"/>
      <c r="F80" s="72">
        <f>F78+F79</f>
        <v>0</v>
      </c>
    </row>
    <row r="81" spans="1:14" ht="19.5" customHeight="1" x14ac:dyDescent="0.25">
      <c r="B81" s="31" t="s">
        <v>135</v>
      </c>
      <c r="C81" s="50"/>
      <c r="D81" s="50"/>
      <c r="E81" s="67"/>
      <c r="F81" s="34">
        <f>$F$49</f>
        <v>0</v>
      </c>
    </row>
    <row r="82" spans="1:14" ht="19.5" customHeight="1" x14ac:dyDescent="0.25">
      <c r="B82" s="35" t="s">
        <v>136</v>
      </c>
      <c r="C82" s="53"/>
      <c r="D82" s="53"/>
      <c r="E82" s="69"/>
      <c r="F82" s="37">
        <f>F78*0.15</f>
        <v>0</v>
      </c>
    </row>
    <row r="83" spans="1:14" ht="19.5" customHeight="1" x14ac:dyDescent="0.25">
      <c r="B83" s="73" t="s">
        <v>137</v>
      </c>
      <c r="C83" s="50"/>
      <c r="D83" s="50"/>
      <c r="E83" s="67"/>
      <c r="F83" s="74">
        <f>F81+F82</f>
        <v>0</v>
      </c>
    </row>
    <row r="84" spans="1:14" ht="19.5" customHeight="1" x14ac:dyDescent="0.25">
      <c r="B84" s="71" t="s">
        <v>138</v>
      </c>
      <c r="C84" s="53"/>
      <c r="D84" s="53"/>
      <c r="E84" s="69"/>
      <c r="F84" s="72">
        <f>F80-F83</f>
        <v>0</v>
      </c>
    </row>
    <row r="85" spans="1:14" ht="12" customHeight="1" x14ac:dyDescent="0.25">
      <c r="A85" s="6"/>
      <c r="B85" s="6"/>
      <c r="C85" s="6"/>
      <c r="D85" s="6"/>
      <c r="E85" s="6"/>
      <c r="F85" s="6"/>
      <c r="G85" s="6"/>
      <c r="H85" s="6"/>
      <c r="I85" s="6"/>
      <c r="J85" s="6"/>
      <c r="K85" s="6"/>
      <c r="L85" s="6"/>
      <c r="M85" s="6"/>
      <c r="N85" s="6"/>
    </row>
    <row r="86" spans="1:14" ht="18" customHeight="1" x14ac:dyDescent="0.25">
      <c r="A86" s="6"/>
      <c r="B86" s="89" t="s">
        <v>139</v>
      </c>
      <c r="C86" s="89"/>
      <c r="D86" s="89"/>
      <c r="E86" s="89"/>
      <c r="F86" s="89"/>
      <c r="G86" s="89"/>
      <c r="H86" s="89"/>
      <c r="I86" s="89"/>
      <c r="J86" s="89"/>
      <c r="K86" s="89"/>
      <c r="L86" s="89"/>
      <c r="M86" s="89"/>
      <c r="N86" s="6"/>
    </row>
    <row r="87" spans="1:14" x14ac:dyDescent="0.25">
      <c r="A87" s="6"/>
      <c r="B87" s="6"/>
      <c r="C87" s="6"/>
      <c r="D87" s="6"/>
      <c r="E87" s="6"/>
      <c r="F87" s="6"/>
      <c r="G87" s="6"/>
      <c r="H87" s="6"/>
      <c r="I87" s="6"/>
      <c r="J87" s="6"/>
      <c r="K87" s="6"/>
      <c r="L87" s="6"/>
      <c r="M87" s="6"/>
      <c r="N87" s="6"/>
    </row>
    <row r="88" spans="1:14" x14ac:dyDescent="0.25">
      <c r="A88" s="6"/>
      <c r="B88" s="6"/>
      <c r="C88" s="6"/>
      <c r="D88" s="6"/>
      <c r="E88" s="6"/>
      <c r="F88" s="6"/>
      <c r="G88" s="6"/>
      <c r="H88" s="6"/>
      <c r="I88" s="6"/>
      <c r="J88" s="6"/>
      <c r="K88" s="6"/>
      <c r="L88" s="6"/>
      <c r="M88" s="6"/>
      <c r="N88" s="6"/>
    </row>
    <row r="89" spans="1:14" x14ac:dyDescent="0.25">
      <c r="A89" s="6"/>
      <c r="B89" s="6"/>
      <c r="C89" s="6"/>
      <c r="D89" s="6"/>
      <c r="E89" s="6"/>
      <c r="F89" s="6"/>
      <c r="G89" s="6"/>
      <c r="H89" s="6"/>
      <c r="I89" s="6"/>
      <c r="J89" s="6"/>
      <c r="K89" s="6"/>
      <c r="L89" s="6"/>
      <c r="M89" s="6"/>
      <c r="N89" s="6"/>
    </row>
  </sheetData>
  <mergeCells count="31">
    <mergeCell ref="B2:H2"/>
    <mergeCell ref="B3:H3"/>
    <mergeCell ref="J6:M7"/>
    <mergeCell ref="B9:M9"/>
    <mergeCell ref="B10:C10"/>
    <mergeCell ref="D10:E10"/>
    <mergeCell ref="F10:G10"/>
    <mergeCell ref="J10:K10"/>
    <mergeCell ref="L10:M10"/>
    <mergeCell ref="B11:C11"/>
    <mergeCell ref="D11:E11"/>
    <mergeCell ref="F11:G11"/>
    <mergeCell ref="J11:K11"/>
    <mergeCell ref="L11:M11"/>
    <mergeCell ref="B13:H13"/>
    <mergeCell ref="J13:M13"/>
    <mergeCell ref="B14:E14"/>
    <mergeCell ref="B15:H15"/>
    <mergeCell ref="B51:H51"/>
    <mergeCell ref="B52:H52"/>
    <mergeCell ref="B60:H60"/>
    <mergeCell ref="J60:M60"/>
    <mergeCell ref="B61:H61"/>
    <mergeCell ref="J72:M72"/>
    <mergeCell ref="B86:M86"/>
    <mergeCell ref="B73:G73"/>
    <mergeCell ref="J73:M73"/>
    <mergeCell ref="B75:H75"/>
    <mergeCell ref="J75:M75"/>
    <mergeCell ref="B76:H76"/>
    <mergeCell ref="J76:M76"/>
  </mergeCells>
  <conditionalFormatting sqref="B73">
    <cfRule type="expression" dxfId="12" priority="2">
      <formula>AND(D72&gt;0,$G$14&gt;0,D72=$G$14)</formula>
    </cfRule>
    <cfRule type="expression" dxfId="11" priority="3">
      <formula>AND(D72&gt;0,$G$14&gt;0,D72&lt;&gt;$G$14)</formula>
    </cfRule>
  </conditionalFormatting>
  <conditionalFormatting sqref="F84">
    <cfRule type="expression" dxfId="10" priority="4">
      <formula>F84&gt;=0</formula>
    </cfRule>
    <cfRule type="expression" dxfId="9" priority="5">
      <formula>F84&lt;0</formula>
    </cfRule>
  </conditionalFormatting>
  <conditionalFormatting sqref="J78">
    <cfRule type="expression" dxfId="8" priority="8">
      <formula>$M$77&lt;0</formula>
    </cfRule>
    <cfRule type="expression" dxfId="7" priority="9">
      <formula>F84&gt;=0</formula>
    </cfRule>
    <cfRule type="expression" dxfId="6" priority="10">
      <formula>1</formula>
    </cfRule>
  </conditionalFormatting>
  <conditionalFormatting sqref="L11">
    <cfRule type="expression" dxfId="5" priority="11">
      <formula>$M$77&gt;=0</formula>
    </cfRule>
    <cfRule type="expression" dxfId="4" priority="12">
      <formula>$M$77&lt;0</formula>
    </cfRule>
  </conditionalFormatting>
  <conditionalFormatting sqref="M77">
    <cfRule type="expression" dxfId="3" priority="6">
      <formula>$M$77&gt;=0</formula>
    </cfRule>
    <cfRule type="expression" dxfId="2" priority="7">
      <formula>$M$77&lt;0</formula>
    </cfRule>
  </conditionalFormatting>
  <dataValidations count="9">
    <dataValidation type="list" allowBlank="1" showInputMessage="1" showErrorMessage="1" errorTitle="Pick a category" error="Choose one of the listed expense categories." promptTitle="Category" prompt="Pick from the list. Use the same category on as many rows as you like." sqref="B17:B46" xr:uid="{00000000-0002-0000-0100-000000000000}">
      <formula1>ExpenseCategory</formula1>
      <formula2>0</formula2>
    </dataValidation>
    <dataValidation type="list" allowBlank="1" showInputMessage="1" showErrorMessage="1" errorTitle="Pick a cost type" error="Choose 'Per person' or 'Total'." promptTitle="Cost type" prompt="Per person = rate per head, multiplied by the headcount. Total = whole cost." sqref="D17:D46" xr:uid="{00000000-0002-0000-0100-000001000000}">
      <formula1>CostType</formula1>
      <formula2>0</formula2>
    </dataValidation>
    <dataValidation allowBlank="1" showInputMessage="1" promptTitle="Cost" prompt="Per person  →  the cost for ONE person._x000a_Total  →  the whole cost._x000a__x000a_Don't multiply by the headcount — the sheet does that." sqref="E17:E46" xr:uid="{00000000-0002-0000-0100-000002000000}">
      <formula1>0</formula1>
      <formula2>0</formula2>
    </dataValidation>
    <dataValidation type="list" showInputMessage="1" showErrorMessage="1" errorTitle="Pick a fee basis" error="Choose 'Net fee each' or 'Total fee each'." promptTitle="How are you entering fees?" prompt="Net fee each  —  the amount the ministry keeps. The sheet adds the 15% on top._x000a__x000a_Total fee each  —  the price the person pays. The sheet takes the 15% out." sqref="E62" xr:uid="{00000000-0002-0000-0100-000003000000}">
      <formula1>FeeBasis</formula1>
      <formula2>0</formula2>
    </dataValidation>
    <dataValidation type="list" allowBlank="1" showInputMessage="1" showErrorMessage="1" errorTitle="Pick a registration fee type" error="Choose Team member, Participant or Accompanying family." promptTitle="Registration fee type" prompt="Team member, Participant or Accompanying family._x000a_Name the specific tier in the next column." sqref="B64:B71" xr:uid="{00000000-0002-0000-0100-000004000000}">
      <formula1>RegFeeType</formula1>
      <formula2>0</formula2>
    </dataValidation>
    <dataValidation allowBlank="1" showInputMessage="1" promptTitle="No. of people" prompt="How many people pay THIS fee — not the whole ministry._x000a_Enter a couple as 2 people._x000a__x000a_These should add up to the headcount in Section 1." sqref="D64:D71" xr:uid="{00000000-0002-0000-0100-000005000000}">
      <formula1>0</formula1>
      <formula2>0</formula2>
    </dataValidation>
    <dataValidation allowBlank="1" showInputMessage="1" promptTitle="The fee you enter" prompt="Whichever basis you picked in the box above the table — net (what the ministry keeps) or total (what the person pays)._x000a__x000a_The next columns work out the rest." sqref="E64:E71" xr:uid="{00000000-0002-0000-0100-000006000000}">
      <formula1>0</formula1>
      <formula2>0</formula2>
    </dataValidation>
    <dataValidation allowBlank="1" showInputMessage="1" promptTitle="Fee name" prompt="Your own name for this tier — e.g. Adult, Concession, Day rate, Child under 12." sqref="C64:C71" xr:uid="{00000000-0002-0000-0100-000007000000}">
      <formula1>0</formula1>
      <formula2>0</formula2>
    </dataValidation>
    <dataValidation allowBlank="1" showInputMessage="1" promptTitle="Headcount" prompt="Team members plus anyone else the costs cover._x000a_Every 'Per person' item is multiplied by this number." sqref="G14" xr:uid="{00000000-0002-0000-0100-000008000000}">
      <formula1>0</formula1>
      <formula2>0</formula2>
    </dataValidation>
  </dataValidations>
  <printOptions horizontalCentered="1"/>
  <pageMargins left="0.75" right="0.75" top="1" bottom="1" header="0.511811023622047" footer="0.511811023622047"/>
  <pageSetup fitToHeight="0" orientation="landscape" horizontalDpi="300" verticalDpi="300"/>
  <drawing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3"/>
  <sheetViews>
    <sheetView zoomScaleNormal="100" workbookViewId="0"/>
  </sheetViews>
  <sheetFormatPr defaultColWidth="8.7109375" defaultRowHeight="15" x14ac:dyDescent="0.25"/>
  <sheetData>
    <row r="1" spans="1:7" x14ac:dyDescent="0.25">
      <c r="A1" t="s">
        <v>140</v>
      </c>
      <c r="C1" t="s">
        <v>141</v>
      </c>
      <c r="E1" t="s">
        <v>116</v>
      </c>
      <c r="G1" t="s">
        <v>142</v>
      </c>
    </row>
    <row r="2" spans="1:7" x14ac:dyDescent="0.25">
      <c r="A2" t="s">
        <v>84</v>
      </c>
      <c r="C2" t="s">
        <v>80</v>
      </c>
      <c r="E2" t="s">
        <v>143</v>
      </c>
      <c r="G2" t="s">
        <v>114</v>
      </c>
    </row>
    <row r="3" spans="1:7" x14ac:dyDescent="0.25">
      <c r="A3" t="s">
        <v>85</v>
      </c>
      <c r="C3" t="s">
        <v>83</v>
      </c>
      <c r="E3" t="s">
        <v>144</v>
      </c>
      <c r="G3" t="s">
        <v>145</v>
      </c>
    </row>
    <row r="4" spans="1:7" x14ac:dyDescent="0.25">
      <c r="A4" t="s">
        <v>86</v>
      </c>
      <c r="E4" t="s">
        <v>146</v>
      </c>
    </row>
    <row r="5" spans="1:7" x14ac:dyDescent="0.25">
      <c r="A5" t="s">
        <v>87</v>
      </c>
    </row>
    <row r="6" spans="1:7" x14ac:dyDescent="0.25">
      <c r="A6" t="s">
        <v>88</v>
      </c>
    </row>
    <row r="7" spans="1:7" x14ac:dyDescent="0.25">
      <c r="A7" t="s">
        <v>89</v>
      </c>
    </row>
    <row r="8" spans="1:7" x14ac:dyDescent="0.25">
      <c r="A8" t="s">
        <v>90</v>
      </c>
    </row>
    <row r="9" spans="1:7" x14ac:dyDescent="0.25">
      <c r="A9" t="s">
        <v>91</v>
      </c>
    </row>
    <row r="10" spans="1:7" x14ac:dyDescent="0.25">
      <c r="A10" t="s">
        <v>92</v>
      </c>
    </row>
    <row r="11" spans="1:7" x14ac:dyDescent="0.25">
      <c r="A11" t="s">
        <v>93</v>
      </c>
    </row>
    <row r="12" spans="1:7" x14ac:dyDescent="0.25">
      <c r="A12" t="s">
        <v>94</v>
      </c>
    </row>
    <row r="13" spans="1:7" x14ac:dyDescent="0.25">
      <c r="A13" t="s">
        <v>95</v>
      </c>
    </row>
  </sheetData>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5280CB"/>
    <pageSetUpPr fitToPage="1"/>
  </sheetPr>
  <dimension ref="A1:G42"/>
  <sheetViews>
    <sheetView showGridLines="0" zoomScaleNormal="100" workbookViewId="0">
      <pane ySplit="8" topLeftCell="A9" activePane="bottomLeft" state="frozen"/>
      <selection pane="bottomLeft"/>
    </sheetView>
  </sheetViews>
  <sheetFormatPr defaultColWidth="8.7109375" defaultRowHeight="15" x14ac:dyDescent="0.25"/>
  <cols>
    <col min="1" max="1" width="2" customWidth="1"/>
    <col min="2" max="2" width="34" customWidth="1"/>
    <col min="3" max="5" width="15" customWidth="1"/>
    <col min="6" max="6" width="34" customWidth="1"/>
    <col min="7" max="7" width="2" customWidth="1"/>
  </cols>
  <sheetData>
    <row r="1" spans="1:7" ht="9.75" customHeight="1" x14ac:dyDescent="0.25">
      <c r="A1" s="3"/>
      <c r="B1" s="3"/>
      <c r="C1" s="3"/>
      <c r="D1" s="3"/>
      <c r="E1" s="3"/>
      <c r="F1" s="3"/>
      <c r="G1" s="3"/>
    </row>
    <row r="2" spans="1:7" ht="30" customHeight="1" x14ac:dyDescent="0.25">
      <c r="A2" s="3"/>
      <c r="B2" s="105" t="s">
        <v>147</v>
      </c>
      <c r="C2" s="105"/>
      <c r="D2" s="105"/>
      <c r="E2" s="105"/>
      <c r="F2" s="105"/>
      <c r="G2" s="3"/>
    </row>
    <row r="3" spans="1:7" ht="19.5" customHeight="1" x14ac:dyDescent="0.25">
      <c r="A3" s="3"/>
      <c r="B3" s="100" t="s">
        <v>148</v>
      </c>
      <c r="C3" s="100"/>
      <c r="D3" s="100"/>
      <c r="E3" s="100"/>
      <c r="F3" s="100"/>
      <c r="G3" s="3"/>
    </row>
    <row r="4" spans="1:7" ht="3.75" customHeight="1" x14ac:dyDescent="0.25">
      <c r="A4" s="75"/>
      <c r="B4" s="75"/>
      <c r="C4" s="75"/>
      <c r="D4" s="75"/>
      <c r="E4" s="75"/>
      <c r="F4" s="75"/>
      <c r="G4" s="75"/>
    </row>
    <row r="5" spans="1:7" ht="9.75" customHeight="1" x14ac:dyDescent="0.25">
      <c r="A5" s="6"/>
      <c r="B5" s="6"/>
      <c r="C5" s="6"/>
      <c r="D5" s="6"/>
      <c r="E5" s="6"/>
      <c r="F5" s="6"/>
      <c r="G5" s="6"/>
    </row>
    <row r="6" spans="1:7" ht="30" customHeight="1" x14ac:dyDescent="0.25">
      <c r="A6" s="6"/>
      <c r="B6" s="91" t="s">
        <v>149</v>
      </c>
      <c r="C6" s="91"/>
      <c r="D6" s="91"/>
      <c r="E6" s="91"/>
      <c r="F6" s="91"/>
      <c r="G6" s="6"/>
    </row>
    <row r="7" spans="1:7" ht="7.5" customHeight="1" x14ac:dyDescent="0.25">
      <c r="A7" s="6"/>
      <c r="B7" s="6"/>
      <c r="C7" s="6"/>
      <c r="D7" s="6"/>
      <c r="E7" s="6"/>
      <c r="F7" s="6"/>
      <c r="G7" s="6"/>
    </row>
    <row r="8" spans="1:7" ht="24" customHeight="1" x14ac:dyDescent="0.25">
      <c r="B8" s="76" t="s">
        <v>150</v>
      </c>
      <c r="C8" s="77" t="s">
        <v>59</v>
      </c>
      <c r="D8" s="77" t="s">
        <v>151</v>
      </c>
      <c r="E8" s="77" t="s">
        <v>152</v>
      </c>
      <c r="F8" s="76" t="s">
        <v>153</v>
      </c>
    </row>
    <row r="9" spans="1:7" ht="21.75" customHeight="1" x14ac:dyDescent="0.25">
      <c r="A9" s="6"/>
      <c r="B9" s="78" t="s">
        <v>133</v>
      </c>
      <c r="C9" s="79"/>
      <c r="D9" s="80"/>
      <c r="E9" s="80"/>
      <c r="F9" s="80"/>
      <c r="G9" s="6"/>
    </row>
    <row r="10" spans="1:7" ht="19.5" customHeight="1" x14ac:dyDescent="0.25">
      <c r="A10" s="6"/>
      <c r="B10" s="31" t="s">
        <v>154</v>
      </c>
      <c r="C10" s="81">
        <f>Budget!$F$77</f>
        <v>0</v>
      </c>
      <c r="D10" s="82"/>
      <c r="E10" s="81" t="str">
        <f>IF(D10="","",D10-C10)</f>
        <v/>
      </c>
      <c r="F10" s="83"/>
      <c r="G10" s="6"/>
    </row>
    <row r="11" spans="1:7" x14ac:dyDescent="0.25">
      <c r="A11" s="6"/>
      <c r="B11" s="6"/>
      <c r="C11" s="6"/>
      <c r="D11" s="6"/>
      <c r="E11" s="6"/>
      <c r="F11" s="6"/>
      <c r="G11" s="6"/>
    </row>
    <row r="12" spans="1:7" ht="21.75" customHeight="1" x14ac:dyDescent="0.25">
      <c r="A12" s="6"/>
      <c r="B12" s="78" t="s">
        <v>155</v>
      </c>
      <c r="C12" s="79"/>
      <c r="D12" s="80"/>
      <c r="E12" s="80"/>
      <c r="F12" s="80"/>
      <c r="G12" s="6"/>
    </row>
    <row r="13" spans="1:7" ht="19.5" customHeight="1" x14ac:dyDescent="0.25">
      <c r="A13" s="6"/>
      <c r="B13" s="31" t="s">
        <v>156</v>
      </c>
      <c r="C13" s="81">
        <f>Budget!$M$63</f>
        <v>0</v>
      </c>
      <c r="D13" s="82"/>
      <c r="E13" s="81" t="str">
        <f>IF(D13="","",D13-C13)</f>
        <v/>
      </c>
      <c r="F13" s="83"/>
      <c r="G13" s="6"/>
    </row>
    <row r="14" spans="1:7" ht="19.5" customHeight="1" x14ac:dyDescent="0.25">
      <c r="A14" s="6"/>
      <c r="B14" s="35" t="s">
        <v>107</v>
      </c>
      <c r="C14" s="84">
        <f>Budget!$F$58</f>
        <v>0</v>
      </c>
      <c r="D14" s="82"/>
      <c r="E14" s="84" t="str">
        <f>IF(D14="","",D14-C14)</f>
        <v/>
      </c>
      <c r="F14" s="83"/>
      <c r="G14" s="6"/>
    </row>
    <row r="15" spans="1:7" ht="19.5" customHeight="1" x14ac:dyDescent="0.25">
      <c r="A15" s="6"/>
      <c r="B15" s="85" t="s">
        <v>68</v>
      </c>
      <c r="C15" s="86">
        <f>C13+C14</f>
        <v>0</v>
      </c>
      <c r="D15" s="86" t="str">
        <f>IF(COUNT(D13:D14)=0,"",SUM(D13:D14))</f>
        <v/>
      </c>
      <c r="E15" s="86" t="str">
        <f>IF(D15="","",D15-C15)</f>
        <v/>
      </c>
      <c r="F15" s="87"/>
      <c r="G15" s="6"/>
    </row>
    <row r="16" spans="1:7" x14ac:dyDescent="0.25">
      <c r="A16" s="6"/>
      <c r="B16" s="6"/>
      <c r="C16" s="6"/>
      <c r="D16" s="6"/>
      <c r="E16" s="6"/>
      <c r="F16" s="6"/>
      <c r="G16" s="6"/>
    </row>
    <row r="17" spans="1:7" ht="21.75" customHeight="1" x14ac:dyDescent="0.25">
      <c r="A17" s="6"/>
      <c r="B17" s="78" t="s">
        <v>135</v>
      </c>
      <c r="C17" s="79"/>
      <c r="D17" s="80"/>
      <c r="E17" s="80"/>
      <c r="F17" s="80"/>
      <c r="G17" s="6"/>
    </row>
    <row r="18" spans="1:7" ht="19.5" customHeight="1" x14ac:dyDescent="0.25">
      <c r="A18" s="6"/>
      <c r="B18" s="31" t="s">
        <v>84</v>
      </c>
      <c r="C18" s="81">
        <f>Budget!$L$17</f>
        <v>0</v>
      </c>
      <c r="D18" s="82"/>
      <c r="E18" s="81" t="str">
        <f t="shared" ref="E18:E31" si="0">IF(D18="","",D18-C18)</f>
        <v/>
      </c>
      <c r="F18" s="83"/>
      <c r="G18" s="6"/>
    </row>
    <row r="19" spans="1:7" ht="19.5" customHeight="1" x14ac:dyDescent="0.25">
      <c r="A19" s="6"/>
      <c r="B19" s="35" t="s">
        <v>85</v>
      </c>
      <c r="C19" s="84">
        <f>Budget!$L$18</f>
        <v>0</v>
      </c>
      <c r="D19" s="82"/>
      <c r="E19" s="84" t="str">
        <f t="shared" si="0"/>
        <v/>
      </c>
      <c r="F19" s="83"/>
      <c r="G19" s="6"/>
    </row>
    <row r="20" spans="1:7" ht="19.5" customHeight="1" x14ac:dyDescent="0.25">
      <c r="A20" s="6"/>
      <c r="B20" s="31" t="s">
        <v>86</v>
      </c>
      <c r="C20" s="81">
        <f>Budget!$L$19</f>
        <v>0</v>
      </c>
      <c r="D20" s="82"/>
      <c r="E20" s="81" t="str">
        <f t="shared" si="0"/>
        <v/>
      </c>
      <c r="F20" s="83"/>
      <c r="G20" s="6"/>
    </row>
    <row r="21" spans="1:7" ht="19.5" customHeight="1" x14ac:dyDescent="0.25">
      <c r="A21" s="6"/>
      <c r="B21" s="35" t="s">
        <v>87</v>
      </c>
      <c r="C21" s="84">
        <f>Budget!$L$20</f>
        <v>0</v>
      </c>
      <c r="D21" s="82"/>
      <c r="E21" s="84" t="str">
        <f t="shared" si="0"/>
        <v/>
      </c>
      <c r="F21" s="83"/>
      <c r="G21" s="6"/>
    </row>
    <row r="22" spans="1:7" ht="19.5" customHeight="1" x14ac:dyDescent="0.25">
      <c r="A22" s="6"/>
      <c r="B22" s="31" t="s">
        <v>88</v>
      </c>
      <c r="C22" s="81">
        <f>Budget!$L$21</f>
        <v>0</v>
      </c>
      <c r="D22" s="82"/>
      <c r="E22" s="81" t="str">
        <f t="shared" si="0"/>
        <v/>
      </c>
      <c r="F22" s="83"/>
      <c r="G22" s="6"/>
    </row>
    <row r="23" spans="1:7" ht="19.5" customHeight="1" x14ac:dyDescent="0.25">
      <c r="A23" s="6"/>
      <c r="B23" s="35" t="s">
        <v>89</v>
      </c>
      <c r="C23" s="84">
        <f>Budget!$L$22</f>
        <v>0</v>
      </c>
      <c r="D23" s="82"/>
      <c r="E23" s="84" t="str">
        <f t="shared" si="0"/>
        <v/>
      </c>
      <c r="F23" s="83"/>
      <c r="G23" s="6"/>
    </row>
    <row r="24" spans="1:7" ht="19.5" customHeight="1" x14ac:dyDescent="0.25">
      <c r="A24" s="6"/>
      <c r="B24" s="31" t="s">
        <v>90</v>
      </c>
      <c r="C24" s="81">
        <f>Budget!$L$23</f>
        <v>0</v>
      </c>
      <c r="D24" s="82"/>
      <c r="E24" s="81" t="str">
        <f t="shared" si="0"/>
        <v/>
      </c>
      <c r="F24" s="83"/>
      <c r="G24" s="6"/>
    </row>
    <row r="25" spans="1:7" ht="19.5" customHeight="1" x14ac:dyDescent="0.25">
      <c r="A25" s="6"/>
      <c r="B25" s="35" t="s">
        <v>91</v>
      </c>
      <c r="C25" s="84">
        <f>Budget!$L$24</f>
        <v>0</v>
      </c>
      <c r="D25" s="82"/>
      <c r="E25" s="84" t="str">
        <f t="shared" si="0"/>
        <v/>
      </c>
      <c r="F25" s="83"/>
      <c r="G25" s="6"/>
    </row>
    <row r="26" spans="1:7" ht="19.5" customHeight="1" x14ac:dyDescent="0.25">
      <c r="A26" s="6"/>
      <c r="B26" s="31" t="s">
        <v>92</v>
      </c>
      <c r="C26" s="81">
        <f>Budget!$L$25</f>
        <v>0</v>
      </c>
      <c r="D26" s="82"/>
      <c r="E26" s="81" t="str">
        <f t="shared" si="0"/>
        <v/>
      </c>
      <c r="F26" s="83"/>
      <c r="G26" s="6"/>
    </row>
    <row r="27" spans="1:7" ht="19.5" customHeight="1" x14ac:dyDescent="0.25">
      <c r="A27" s="6"/>
      <c r="B27" s="35" t="s">
        <v>93</v>
      </c>
      <c r="C27" s="84">
        <f>Budget!$L$26</f>
        <v>0</v>
      </c>
      <c r="D27" s="82"/>
      <c r="E27" s="84" t="str">
        <f t="shared" si="0"/>
        <v/>
      </c>
      <c r="F27" s="83"/>
      <c r="G27" s="6"/>
    </row>
    <row r="28" spans="1:7" ht="19.5" customHeight="1" x14ac:dyDescent="0.25">
      <c r="A28" s="6"/>
      <c r="B28" s="31" t="s">
        <v>94</v>
      </c>
      <c r="C28" s="81">
        <f>Budget!$L$27</f>
        <v>0</v>
      </c>
      <c r="D28" s="82"/>
      <c r="E28" s="81" t="str">
        <f t="shared" si="0"/>
        <v/>
      </c>
      <c r="F28" s="83"/>
      <c r="G28" s="6"/>
    </row>
    <row r="29" spans="1:7" ht="19.5" customHeight="1" x14ac:dyDescent="0.25">
      <c r="A29" s="6"/>
      <c r="B29" s="35" t="s">
        <v>95</v>
      </c>
      <c r="C29" s="84">
        <f>Budget!$L$28</f>
        <v>0</v>
      </c>
      <c r="D29" s="82"/>
      <c r="E29" s="84" t="str">
        <f t="shared" si="0"/>
        <v/>
      </c>
      <c r="F29" s="83"/>
      <c r="G29" s="6"/>
    </row>
    <row r="30" spans="1:7" ht="19.5" customHeight="1" x14ac:dyDescent="0.25">
      <c r="A30" s="6"/>
      <c r="B30" s="31" t="s">
        <v>97</v>
      </c>
      <c r="C30" s="81">
        <f>Budget!$F$48</f>
        <v>0</v>
      </c>
      <c r="D30" s="82"/>
      <c r="E30" s="81" t="str">
        <f t="shared" si="0"/>
        <v/>
      </c>
      <c r="F30" s="83"/>
      <c r="G30" s="6"/>
    </row>
    <row r="31" spans="1:7" ht="19.5" customHeight="1" x14ac:dyDescent="0.25">
      <c r="A31" s="6"/>
      <c r="B31" s="85" t="s">
        <v>67</v>
      </c>
      <c r="C31" s="86">
        <f>SUM(C18:C30)</f>
        <v>0</v>
      </c>
      <c r="D31" s="86" t="str">
        <f>IF(COUNT(D18:D30)=0,"",SUM(D18:D30))</f>
        <v/>
      </c>
      <c r="E31" s="86" t="str">
        <f t="shared" si="0"/>
        <v/>
      </c>
      <c r="F31" s="87"/>
      <c r="G31" s="6"/>
    </row>
    <row r="32" spans="1:7" x14ac:dyDescent="0.25">
      <c r="A32" s="6"/>
      <c r="B32" s="6"/>
      <c r="C32" s="6"/>
      <c r="D32" s="6"/>
      <c r="E32" s="6"/>
      <c r="F32" s="6"/>
      <c r="G32" s="6"/>
    </row>
    <row r="33" spans="1:7" ht="21.75" customHeight="1" x14ac:dyDescent="0.25">
      <c r="A33" s="6"/>
      <c r="B33" s="78" t="s">
        <v>157</v>
      </c>
      <c r="C33" s="79"/>
      <c r="D33" s="80"/>
      <c r="E33" s="80"/>
      <c r="F33" s="80"/>
      <c r="G33" s="6"/>
    </row>
    <row r="34" spans="1:7" ht="19.5" customHeight="1" x14ac:dyDescent="0.25">
      <c r="A34" s="6"/>
      <c r="B34" s="31" t="s">
        <v>158</v>
      </c>
      <c r="C34" s="81">
        <f>C13*0.15</f>
        <v>0</v>
      </c>
      <c r="D34" s="81" t="str">
        <f>IF(D13="","",D13*0.15)</f>
        <v/>
      </c>
      <c r="E34" s="81" t="str">
        <f>IF(D34="","",D34-C34)</f>
        <v/>
      </c>
      <c r="F34" s="50"/>
      <c r="G34" s="6"/>
    </row>
    <row r="35" spans="1:7" x14ac:dyDescent="0.25">
      <c r="A35" s="6"/>
      <c r="B35" s="6"/>
      <c r="C35" s="6"/>
      <c r="D35" s="6"/>
      <c r="E35" s="6"/>
      <c r="F35" s="6"/>
      <c r="G35" s="6"/>
    </row>
    <row r="36" spans="1:7" ht="21.75" customHeight="1" x14ac:dyDescent="0.25">
      <c r="A36" s="6"/>
      <c r="B36" s="78" t="s">
        <v>130</v>
      </c>
      <c r="C36" s="79"/>
      <c r="D36" s="80"/>
      <c r="E36" s="80"/>
      <c r="F36" s="80"/>
      <c r="G36" s="6"/>
    </row>
    <row r="37" spans="1:7" ht="19.5" customHeight="1" x14ac:dyDescent="0.25">
      <c r="A37" s="6"/>
      <c r="B37" s="73" t="s">
        <v>138</v>
      </c>
      <c r="C37" s="88">
        <f>C15-C31-C34</f>
        <v>0</v>
      </c>
      <c r="D37" s="88" t="str">
        <f>IF(AND(D15="",D31=""),"",N(D15)-N(D31)-N(D34))</f>
        <v/>
      </c>
      <c r="E37" s="88" t="str">
        <f>IF(D37="","",D37-C37)</f>
        <v/>
      </c>
      <c r="F37" s="50"/>
      <c r="G37" s="6"/>
    </row>
    <row r="38" spans="1:7" ht="19.5" customHeight="1" x14ac:dyDescent="0.25">
      <c r="A38" s="6"/>
      <c r="B38" s="85" t="s">
        <v>159</v>
      </c>
      <c r="C38" s="86">
        <f>C10+C37</f>
        <v>0</v>
      </c>
      <c r="D38" s="86" t="str">
        <f>IF(D37="","",N(D10)+D37)</f>
        <v/>
      </c>
      <c r="E38" s="86" t="str">
        <f>IF(D38="","",D38-C38)</f>
        <v/>
      </c>
      <c r="F38" s="87"/>
      <c r="G38" s="6"/>
    </row>
    <row r="39" spans="1:7" x14ac:dyDescent="0.25">
      <c r="A39" s="6"/>
      <c r="B39" s="6"/>
      <c r="C39" s="6"/>
      <c r="D39" s="6"/>
      <c r="E39" s="6"/>
      <c r="F39" s="6"/>
      <c r="G39" s="6"/>
    </row>
    <row r="40" spans="1:7" ht="31.5" customHeight="1" x14ac:dyDescent="0.25">
      <c r="A40" s="6"/>
      <c r="B40" s="106" t="s">
        <v>160</v>
      </c>
      <c r="C40" s="106"/>
      <c r="D40" s="106"/>
      <c r="E40" s="106"/>
      <c r="F40" s="106"/>
      <c r="G40" s="6"/>
    </row>
    <row r="41" spans="1:7" x14ac:dyDescent="0.25">
      <c r="A41" s="6"/>
      <c r="B41" s="6"/>
      <c r="C41" s="6"/>
      <c r="D41" s="6"/>
      <c r="E41" s="6"/>
      <c r="F41" s="6"/>
      <c r="G41" s="6"/>
    </row>
    <row r="42" spans="1:7" x14ac:dyDescent="0.25">
      <c r="A42" s="6"/>
      <c r="B42" s="6"/>
      <c r="C42" s="6"/>
      <c r="D42" s="6"/>
      <c r="E42" s="6"/>
      <c r="F42" s="6"/>
      <c r="G42" s="6"/>
    </row>
  </sheetData>
  <mergeCells count="4">
    <mergeCell ref="B2:F2"/>
    <mergeCell ref="B3:F3"/>
    <mergeCell ref="B6:F6"/>
    <mergeCell ref="B40:F40"/>
  </mergeCells>
  <conditionalFormatting sqref="C37:E38">
    <cfRule type="expression" dxfId="1" priority="2">
      <formula>C37&gt;=0</formula>
    </cfRule>
    <cfRule type="expression" dxfId="0" priority="3">
      <formula>C37&lt;0</formula>
    </cfRule>
  </conditionalFormatting>
  <pageMargins left="0.75" right="0.75" top="1" bottom="1" header="0.511811023622047" footer="0.511811023622047"/>
  <pageSetup fitToHeight="0"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7071075ACE964CB9F41D74FDB409A4" ma:contentTypeVersion="17" ma:contentTypeDescription="Create a new document." ma:contentTypeScope="" ma:versionID="6f030fffce63311ddac8d4bac55fc888">
  <xsd:schema xmlns:xsd="http://www.w3.org/2001/XMLSchema" xmlns:xs="http://www.w3.org/2001/XMLSchema" xmlns:p="http://schemas.microsoft.com/office/2006/metadata/properties" xmlns:ns2="6baa9d0d-1497-43b1-925b-ba15769a380a" xmlns:ns3="ac145903-0e58-4efa-a0d3-6fbd6b6bb8ae" targetNamespace="http://schemas.microsoft.com/office/2006/metadata/properties" ma:root="true" ma:fieldsID="4b0858bc4546c09f0a15ecc88fbeacfe" ns2:_="" ns3:_="">
    <xsd:import namespace="6baa9d0d-1497-43b1-925b-ba15769a380a"/>
    <xsd:import namespace="ac145903-0e58-4efa-a0d3-6fbd6b6bb8a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aa9d0d-1497-43b1-925b-ba15769a38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60f02926-df4f-4fce-9485-e9c0b246d9a7" ma:termSetId="09814cd3-568e-fe90-9814-8d621ff8fb84" ma:anchorId="fba54fb3-c3e1-fe81-a776-ca4b69148c4d" ma:open="true" ma:isKeyword="false">
      <xsd:complexType>
        <xsd:sequence>
          <xsd:element ref="pc:Terms" minOccurs="0" maxOccurs="1"/>
        </xsd:sequence>
      </xsd:complex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c145903-0e58-4efa-a0d3-6fbd6b6bb8ae"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1daa25fe-d8cf-4f42-b44c-e1ec8249584a}" ma:internalName="TaxCatchAll" ma:showField="CatchAllData" ma:web="ac145903-0e58-4efa-a0d3-6fbd6b6bb8a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baa9d0d-1497-43b1-925b-ba15769a380a">
      <Terms xmlns="http://schemas.microsoft.com/office/infopath/2007/PartnerControls"/>
    </lcf76f155ced4ddcb4097134ff3c332f>
    <TaxCatchAll xmlns="ac145903-0e58-4efa-a0d3-6fbd6b6bb8ae" xsi:nil="true"/>
  </documentManagement>
</p:properties>
</file>

<file path=customXml/itemProps1.xml><?xml version="1.0" encoding="utf-8"?>
<ds:datastoreItem xmlns:ds="http://schemas.openxmlformats.org/officeDocument/2006/customXml" ds:itemID="{6D7F1789-9437-4666-86B1-5233F6298E45}"/>
</file>

<file path=customXml/itemProps2.xml><?xml version="1.0" encoding="utf-8"?>
<ds:datastoreItem xmlns:ds="http://schemas.openxmlformats.org/officeDocument/2006/customXml" ds:itemID="{E039208D-9505-414F-9115-B49209A962B6}"/>
</file>

<file path=customXml/itemProps3.xml><?xml version="1.0" encoding="utf-8"?>
<ds:datastoreItem xmlns:ds="http://schemas.openxmlformats.org/officeDocument/2006/customXml" ds:itemID="{80C0644E-D1FA-4DCD-A5CC-9B219DE9E9FC}"/>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How to use</vt:lpstr>
      <vt:lpstr>Budget</vt:lpstr>
      <vt:lpstr>Lists</vt:lpstr>
      <vt:lpstr>Reconciliation</vt:lpstr>
      <vt:lpstr>CostType</vt:lpstr>
      <vt:lpstr>ExpenseCategory</vt:lpstr>
      <vt:lpstr>FeeBasis</vt:lpstr>
      <vt:lpstr>RegFeeType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Natasha White</cp:lastModifiedBy>
  <cp:revision>0</cp:revision>
  <dcterms:created xsi:type="dcterms:W3CDTF">2026-09-01T05:10:54Z</dcterms:created>
  <dcterms:modified xsi:type="dcterms:W3CDTF">2026-09-02T00:51:23Z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0x010100BB7071075ACE964CB9F41D74FDB409A4</vt:lpwstr>
  </property>
</Properties>
</file>